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6A005724-EA41-45DD-BE2F-D01FF77F17C3}" xr6:coauthVersionLast="32" xr6:coauthVersionMax="32" xr10:uidLastSave="{00000000-0000-0000-0000-000000000000}"/>
  <workbookProtection workbookPassword="C71F" lockStructure="1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202" i="3" l="1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 l="1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 l="1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 l="1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 l="1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 l="1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<sst xmlns="http://schemas.openxmlformats.org/spreadsheetml/2006/main" count="4196" uniqueCount="101">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</sst>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F15" sqref="F15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02"/>
  <sheetViews>
    <sheetView topLeftCell="A1192" workbookViewId="0">
      <selection activeCell="D1202" sqref="D120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2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  <row r="1003" spans="1:15" x14ac:dyDescent="0.25">
      <c r="A1003" t="str">
        <f t="shared" si="15"/>
        <v>LDBOND43231</v>
      </c>
      <c r="B1003" s="3" t="s">
        <v>11</v>
      </c>
      <c r="C1003" s="3" t="s">
        <v>12</v>
      </c>
      <c r="D1003" s="4">
        <v>43231</v>
      </c>
      <c r="E1003" s="3" t="s">
        <v>13</v>
      </c>
      <c r="F1003" s="27">
        <v>1.0700191342988064</v>
      </c>
      <c r="G1003" s="27">
        <v>0</v>
      </c>
      <c r="H1003" s="27">
        <v>0</v>
      </c>
      <c r="I1003" s="27">
        <v>9.5403111983934655E-2</v>
      </c>
      <c r="J1003" s="27">
        <v>1.165422246282741</v>
      </c>
      <c r="K1003" s="27">
        <v>0.56677713012512132</v>
      </c>
      <c r="L1003" s="27">
        <v>0</v>
      </c>
      <c r="M1003" s="27">
        <v>0</v>
      </c>
      <c r="N1003" s="27">
        <v>9.482137571931272E-2</v>
      </c>
      <c r="O1003" s="27">
        <v>0.66159850584443403</v>
      </c>
    </row>
    <row r="1004" spans="1:15" x14ac:dyDescent="0.25">
      <c r="A1004" t="str">
        <f t="shared" si="15"/>
        <v>LDCPO243231</v>
      </c>
      <c r="B1004" s="3" t="s">
        <v>14</v>
      </c>
      <c r="C1004" s="3" t="s">
        <v>15</v>
      </c>
      <c r="D1004" s="4">
        <v>43231</v>
      </c>
      <c r="E1004" s="3" t="s">
        <v>16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0</v>
      </c>
      <c r="M1004" s="27">
        <v>0</v>
      </c>
      <c r="N1004" s="27">
        <v>0</v>
      </c>
      <c r="O1004" s="27">
        <v>0</v>
      </c>
    </row>
    <row r="1005" spans="1:15" x14ac:dyDescent="0.25">
      <c r="A1005" t="str">
        <f t="shared" si="15"/>
        <v>LDDAF143231</v>
      </c>
      <c r="B1005" s="3" t="s">
        <v>17</v>
      </c>
      <c r="C1005" s="3" t="s">
        <v>18</v>
      </c>
      <c r="D1005" s="4">
        <v>43231</v>
      </c>
      <c r="E1005" s="5" t="s">
        <v>19</v>
      </c>
      <c r="F1005" s="27">
        <v>2.2500844500576949</v>
      </c>
      <c r="G1005" s="27">
        <v>0</v>
      </c>
      <c r="H1005" s="27">
        <v>0</v>
      </c>
      <c r="I1005" s="27">
        <v>0.1746110408920323</v>
      </c>
      <c r="J1005" s="27">
        <v>2.4246954909497274</v>
      </c>
      <c r="K1005" s="27">
        <v>1.0800103634344007</v>
      </c>
      <c r="L1005" s="27">
        <v>0</v>
      </c>
      <c r="M1005" s="27">
        <v>0</v>
      </c>
      <c r="N1005" s="27">
        <v>0.17460759256468805</v>
      </c>
      <c r="O1005" s="27">
        <v>1.2546179559990889</v>
      </c>
    </row>
    <row r="1006" spans="1:15" x14ac:dyDescent="0.25">
      <c r="A1006" t="str">
        <f t="shared" si="15"/>
        <v>LDDAF243231</v>
      </c>
      <c r="B1006" s="3" t="s">
        <v>20</v>
      </c>
      <c r="C1006" s="3" t="s">
        <v>21</v>
      </c>
      <c r="D1006" s="4">
        <v>43231</v>
      </c>
      <c r="E1006" s="3" t="s">
        <v>22</v>
      </c>
      <c r="F1006" s="27">
        <v>2.2500897306123036</v>
      </c>
      <c r="G1006" s="27">
        <v>0</v>
      </c>
      <c r="H1006" s="27">
        <v>0</v>
      </c>
      <c r="I1006" s="27">
        <v>0.19801511616171186</v>
      </c>
      <c r="J1006" s="27">
        <v>2.4481048467740152</v>
      </c>
      <c r="K1006" s="27">
        <v>1.2200159007012303</v>
      </c>
      <c r="L1006" s="27">
        <v>0</v>
      </c>
      <c r="M1006" s="27">
        <v>0</v>
      </c>
      <c r="N1006" s="27">
        <v>0.19800653787736899</v>
      </c>
      <c r="O1006" s="27">
        <v>1.4180224385785993</v>
      </c>
    </row>
    <row r="1007" spans="1:15" x14ac:dyDescent="0.25">
      <c r="A1007" t="str">
        <f t="shared" si="15"/>
        <v>LDDAF343231</v>
      </c>
      <c r="B1007" s="3" t="s">
        <v>23</v>
      </c>
      <c r="C1007" s="3" t="s">
        <v>24</v>
      </c>
      <c r="D1007" s="4">
        <v>43231</v>
      </c>
      <c r="E1007" s="3" t="s">
        <v>25</v>
      </c>
      <c r="F1007" s="27">
        <v>2.2500859667818864</v>
      </c>
      <c r="G1007" s="27">
        <v>0</v>
      </c>
      <c r="H1007" s="27">
        <v>0</v>
      </c>
      <c r="I1007" s="27">
        <v>0.19621671144947087</v>
      </c>
      <c r="J1007" s="27">
        <v>2.4463026782313575</v>
      </c>
      <c r="K1007" s="27">
        <v>1.2300208738565388</v>
      </c>
      <c r="L1007" s="27">
        <v>0</v>
      </c>
      <c r="M1007" s="27">
        <v>0</v>
      </c>
      <c r="N1007" s="27">
        <v>0.19620214345176362</v>
      </c>
      <c r="O1007" s="27">
        <v>1.4262230173083024</v>
      </c>
    </row>
    <row r="1008" spans="1:15" x14ac:dyDescent="0.25">
      <c r="A1008" t="str">
        <f t="shared" si="15"/>
        <v>LDGETF43231</v>
      </c>
      <c r="B1008" s="3" t="s">
        <v>26</v>
      </c>
      <c r="C1008" s="3" t="s">
        <v>27</v>
      </c>
      <c r="D1008" s="4">
        <v>43231</v>
      </c>
      <c r="E1008" s="3" t="s">
        <v>97</v>
      </c>
      <c r="F1008" s="27">
        <v>0.25000076009261296</v>
      </c>
      <c r="G1008" s="27">
        <v>0</v>
      </c>
      <c r="H1008" s="27">
        <v>0</v>
      </c>
      <c r="I1008" s="27">
        <v>2.6999811513555731E-2</v>
      </c>
      <c r="J1008" s="27">
        <v>0.2770005716061687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</row>
    <row r="1009" spans="1:15" x14ac:dyDescent="0.25">
      <c r="A1009" t="str">
        <f t="shared" si="15"/>
        <v>LDGSEC43231</v>
      </c>
      <c r="B1009" s="3" t="s">
        <v>29</v>
      </c>
      <c r="C1009" s="3" t="s">
        <v>30</v>
      </c>
      <c r="D1009" s="4">
        <v>43231</v>
      </c>
      <c r="E1009" s="3" t="s">
        <v>31</v>
      </c>
      <c r="F1009" s="27">
        <v>1.3000365124971363</v>
      </c>
      <c r="G1009" s="27">
        <v>0</v>
      </c>
      <c r="H1009" s="27">
        <v>0.2</v>
      </c>
      <c r="I1009" s="27">
        <v>0.10080518970731016</v>
      </c>
      <c r="J1009" s="27">
        <v>1.6008417022044463</v>
      </c>
      <c r="K1009" s="27">
        <v>0.39129470312830356</v>
      </c>
      <c r="L1009" s="27">
        <v>0</v>
      </c>
      <c r="M1009" s="27">
        <v>0.2</v>
      </c>
      <c r="N1009" s="27">
        <v>9.9233356999834391E-2</v>
      </c>
      <c r="O1009" s="27">
        <v>0.69052806012813794</v>
      </c>
    </row>
    <row r="1010" spans="1:15" x14ac:dyDescent="0.25">
      <c r="A1010" t="str">
        <f t="shared" si="15"/>
        <v>LDINPF43231</v>
      </c>
      <c r="B1010" s="3" t="s">
        <v>32</v>
      </c>
      <c r="C1010" s="3" t="s">
        <v>33</v>
      </c>
      <c r="D1010" s="4">
        <v>43231</v>
      </c>
      <c r="E1010" s="3" t="s">
        <v>34</v>
      </c>
      <c r="F1010" s="27">
        <v>1.0636753227928653</v>
      </c>
      <c r="G1010" s="27">
        <v>0</v>
      </c>
      <c r="H1010" s="27">
        <v>0</v>
      </c>
      <c r="I1010" s="27">
        <v>5.6458917644518866E-2</v>
      </c>
      <c r="J1010" s="27">
        <v>1.1201342404373842</v>
      </c>
      <c r="K1010" s="27">
        <v>0.40825184861310504</v>
      </c>
      <c r="L1010" s="27">
        <v>0</v>
      </c>
      <c r="M1010" s="27">
        <v>0</v>
      </c>
      <c r="N1010" s="27">
        <v>5.5484305548005659E-2</v>
      </c>
      <c r="O1010" s="27">
        <v>0.46373615416111069</v>
      </c>
    </row>
    <row r="1011" spans="1:15" x14ac:dyDescent="0.25">
      <c r="A1011" t="str">
        <f t="shared" si="15"/>
        <v>LDMIPF43231</v>
      </c>
      <c r="B1011" s="3" t="s">
        <v>35</v>
      </c>
      <c r="C1011" s="3" t="s">
        <v>36</v>
      </c>
      <c r="D1011" s="4">
        <v>43231</v>
      </c>
      <c r="E1011" s="3" t="s">
        <v>37</v>
      </c>
      <c r="F1011" s="27">
        <v>2.2484131147939741</v>
      </c>
      <c r="G1011" s="27">
        <v>5.0004008735728959E-2</v>
      </c>
      <c r="H1011" s="27">
        <v>0.2</v>
      </c>
      <c r="I1011" s="27">
        <v>0.32912142419919233</v>
      </c>
      <c r="J1011" s="27">
        <v>2.8275385477288957</v>
      </c>
      <c r="K1011" s="27">
        <v>1.5561532154069113</v>
      </c>
      <c r="L1011" s="27">
        <v>0</v>
      </c>
      <c r="M1011" s="27">
        <v>0.2</v>
      </c>
      <c r="N1011" s="27">
        <v>0.30532394057737178</v>
      </c>
      <c r="O1011" s="27">
        <v>2.0614771559842833</v>
      </c>
    </row>
    <row r="1012" spans="1:15" x14ac:dyDescent="0.25">
      <c r="A1012" t="str">
        <f t="shared" si="15"/>
        <v>LDSAPF43231</v>
      </c>
      <c r="B1012" s="3" t="s">
        <v>38</v>
      </c>
      <c r="C1012" s="3" t="s">
        <v>39</v>
      </c>
      <c r="D1012" s="4">
        <v>43231</v>
      </c>
      <c r="E1012" s="3" t="s">
        <v>40</v>
      </c>
      <c r="F1012" s="27">
        <v>0.80000946935820405</v>
      </c>
      <c r="G1012" s="27">
        <v>0</v>
      </c>
      <c r="H1012" s="27">
        <v>0</v>
      </c>
      <c r="I1012" s="27">
        <v>3.9600984992918975E-2</v>
      </c>
      <c r="J1012" s="27">
        <v>0.83961045435112303</v>
      </c>
      <c r="K1012" s="27">
        <v>0.26599439933880747</v>
      </c>
      <c r="L1012" s="27">
        <v>0</v>
      </c>
      <c r="M1012" s="27">
        <v>0</v>
      </c>
      <c r="N1012" s="27">
        <v>3.8879056921154877E-2</v>
      </c>
      <c r="O1012" s="27">
        <v>0.30487345625996237</v>
      </c>
    </row>
    <row r="1013" spans="1:15" x14ac:dyDescent="0.25">
      <c r="A1013" t="str">
        <f t="shared" si="15"/>
        <v>LEBALF43231</v>
      </c>
      <c r="B1013" s="3" t="s">
        <v>41</v>
      </c>
      <c r="C1013" s="3" t="s">
        <v>42</v>
      </c>
      <c r="D1013" s="4">
        <v>43231</v>
      </c>
      <c r="E1013" s="3" t="s">
        <v>43</v>
      </c>
      <c r="F1013" s="27">
        <v>2.3232554053323993</v>
      </c>
      <c r="G1013" s="27">
        <v>5.0003586934372846E-2</v>
      </c>
      <c r="H1013" s="27">
        <v>0.2</v>
      </c>
      <c r="I1013" s="27">
        <v>5.8178062606452648E-2</v>
      </c>
      <c r="J1013" s="27">
        <v>2.6314370548732251</v>
      </c>
      <c r="K1013" s="27">
        <v>0.32130395302598341</v>
      </c>
      <c r="L1013" s="27">
        <v>0</v>
      </c>
      <c r="M1013" s="27">
        <v>0.2</v>
      </c>
      <c r="N1013" s="27">
        <v>5.7835033999402506E-2</v>
      </c>
      <c r="O1013" s="27">
        <v>0.57913898702538591</v>
      </c>
    </row>
    <row r="1014" spans="1:15" x14ac:dyDescent="0.25">
      <c r="A1014" t="str">
        <f t="shared" si="15"/>
        <v>LEBFSF43231</v>
      </c>
      <c r="B1014" s="3" t="s">
        <v>44</v>
      </c>
      <c r="C1014" s="3" t="s">
        <v>45</v>
      </c>
      <c r="D1014" s="4">
        <v>43231</v>
      </c>
      <c r="E1014" s="3" t="s">
        <v>46</v>
      </c>
      <c r="F1014" s="27">
        <v>2.5001233588958103</v>
      </c>
      <c r="G1014" s="27">
        <v>5.0004137298331294E-2</v>
      </c>
      <c r="H1014" s="27">
        <v>0.2</v>
      </c>
      <c r="I1014" s="27">
        <v>0.21961748915651585</v>
      </c>
      <c r="J1014" s="27">
        <v>2.9697449853506575</v>
      </c>
      <c r="K1014" s="27">
        <v>1.0372923982181055</v>
      </c>
      <c r="L1014" s="27">
        <v>0</v>
      </c>
      <c r="M1014" s="27">
        <v>0.2</v>
      </c>
      <c r="N1014" s="27">
        <v>0.20832010382474103</v>
      </c>
      <c r="O1014" s="27">
        <v>1.4456125020428465</v>
      </c>
    </row>
    <row r="1015" spans="1:15" x14ac:dyDescent="0.25">
      <c r="A1015" t="str">
        <f t="shared" si="15"/>
        <v>LECHID43231</v>
      </c>
      <c r="B1015" s="3" t="s">
        <v>47</v>
      </c>
      <c r="C1015" s="3" t="s">
        <v>48</v>
      </c>
      <c r="D1015" s="4">
        <v>43231</v>
      </c>
      <c r="E1015" s="3" t="s">
        <v>49</v>
      </c>
      <c r="F1015" s="27">
        <v>2.4749414206610973</v>
      </c>
      <c r="G1015" s="27">
        <v>0</v>
      </c>
      <c r="H1015" s="27">
        <v>0</v>
      </c>
      <c r="I1015" s="27">
        <v>0.26909125710264997</v>
      </c>
      <c r="J1015" s="27">
        <v>2.7440326777637472</v>
      </c>
      <c r="K1015" s="27">
        <v>1.4648714531244194</v>
      </c>
      <c r="L1015" s="27">
        <v>0</v>
      </c>
      <c r="M1015" s="27">
        <v>0</v>
      </c>
      <c r="N1015" s="27">
        <v>0.24932466529380423</v>
      </c>
      <c r="O1015" s="27">
        <v>1.7141961184182235</v>
      </c>
    </row>
    <row r="1016" spans="1:15" x14ac:dyDescent="0.25">
      <c r="A1016" t="str">
        <f t="shared" si="15"/>
        <v>LEEQTF43231</v>
      </c>
      <c r="B1016" s="3" t="s">
        <v>50</v>
      </c>
      <c r="C1016" s="3" t="s">
        <v>51</v>
      </c>
      <c r="D1016" s="4">
        <v>43231</v>
      </c>
      <c r="E1016" s="3" t="s">
        <v>52</v>
      </c>
      <c r="F1016" s="27">
        <v>2.3278229949164491</v>
      </c>
      <c r="G1016" s="27">
        <v>5.0003974709665625E-2</v>
      </c>
      <c r="H1016" s="27">
        <v>0.2</v>
      </c>
      <c r="I1016" s="27">
        <v>0.28940931185164737</v>
      </c>
      <c r="J1016" s="27">
        <v>2.8672362814777621</v>
      </c>
      <c r="K1016" s="27">
        <v>1.461186601177642</v>
      </c>
      <c r="L1016" s="27">
        <v>0</v>
      </c>
      <c r="M1016" s="27">
        <v>0.2</v>
      </c>
      <c r="N1016" s="27">
        <v>0.28642452996989337</v>
      </c>
      <c r="O1016" s="27">
        <v>1.9476111311475353</v>
      </c>
    </row>
    <row r="1017" spans="1:15" x14ac:dyDescent="0.25">
      <c r="A1017" t="str">
        <f t="shared" si="15"/>
        <v>LEGROW43231</v>
      </c>
      <c r="B1017" s="3" t="s">
        <v>53</v>
      </c>
      <c r="C1017" s="3" t="s">
        <v>54</v>
      </c>
      <c r="D1017" s="4">
        <v>43231</v>
      </c>
      <c r="E1017" s="3" t="s">
        <v>55</v>
      </c>
      <c r="F1017" s="27">
        <v>2.3515986103836579</v>
      </c>
      <c r="G1017" s="27">
        <v>5.0003960694854695E-2</v>
      </c>
      <c r="H1017" s="27">
        <v>0.2</v>
      </c>
      <c r="I1017" s="27">
        <v>0.27568802713526397</v>
      </c>
      <c r="J1017" s="27">
        <v>2.8772905982137766</v>
      </c>
      <c r="K1017" s="27">
        <v>1.39243126630922</v>
      </c>
      <c r="L1017" s="27">
        <v>0</v>
      </c>
      <c r="M1017" s="27">
        <v>0.2</v>
      </c>
      <c r="N1017" s="27">
        <v>0.27224855126866804</v>
      </c>
      <c r="O1017" s="27">
        <v>1.864679817577888</v>
      </c>
    </row>
    <row r="1018" spans="1:15" x14ac:dyDescent="0.25">
      <c r="A1018" t="str">
        <f t="shared" si="15"/>
        <v>LEINFA43231</v>
      </c>
      <c r="B1018" s="3" t="s">
        <v>56</v>
      </c>
      <c r="C1018" s="3" t="s">
        <v>57</v>
      </c>
      <c r="D1018" s="4">
        <v>43231</v>
      </c>
      <c r="E1018" s="3" t="s">
        <v>58</v>
      </c>
      <c r="F1018" s="27">
        <v>2.5001244485297458</v>
      </c>
      <c r="G1018" s="27">
        <v>0</v>
      </c>
      <c r="H1018" s="27">
        <v>0.2</v>
      </c>
      <c r="I1018" s="27">
        <v>0.25382004196807301</v>
      </c>
      <c r="J1018" s="27">
        <v>2.9539444904978192</v>
      </c>
      <c r="K1018" s="27">
        <v>1.1850727546581898</v>
      </c>
      <c r="L1018" s="27">
        <v>0</v>
      </c>
      <c r="M1018" s="27">
        <v>0.2</v>
      </c>
      <c r="N1018" s="27">
        <v>0.23672614086001051</v>
      </c>
      <c r="O1018" s="27">
        <v>1.6217988955182003</v>
      </c>
    </row>
    <row r="1019" spans="1:15" x14ac:dyDescent="0.25">
      <c r="A1019" t="str">
        <f t="shared" si="15"/>
        <v>LEINNF43231</v>
      </c>
      <c r="B1019" s="3" t="s">
        <v>59</v>
      </c>
      <c r="C1019" s="3" t="s">
        <v>60</v>
      </c>
      <c r="D1019" s="4">
        <v>43231</v>
      </c>
      <c r="E1019" s="3" t="s">
        <v>93</v>
      </c>
      <c r="F1019" s="27">
        <v>1.2000283085901928</v>
      </c>
      <c r="G1019" s="27">
        <v>0</v>
      </c>
      <c r="H1019" s="27">
        <v>0</v>
      </c>
      <c r="I1019" s="27">
        <v>4.5002659187259195E-2</v>
      </c>
      <c r="J1019" s="27">
        <v>1.245030967777452</v>
      </c>
      <c r="K1019" s="27">
        <v>0.64449977555441729</v>
      </c>
      <c r="L1019" s="27">
        <v>0</v>
      </c>
      <c r="M1019" s="27">
        <v>0</v>
      </c>
      <c r="N1019" s="27">
        <v>4.4010523167130659E-2</v>
      </c>
      <c r="O1019" s="27">
        <v>0.6885102987215479</v>
      </c>
    </row>
    <row r="1020" spans="1:15" x14ac:dyDescent="0.25">
      <c r="A1020" t="str">
        <f t="shared" si="15"/>
        <v>LEINSX43231</v>
      </c>
      <c r="B1020" s="3" t="s">
        <v>61</v>
      </c>
      <c r="C1020" s="3" t="s">
        <v>62</v>
      </c>
      <c r="D1020" s="4">
        <v>43231</v>
      </c>
      <c r="E1020" s="3" t="s">
        <v>92</v>
      </c>
      <c r="F1020" s="27">
        <v>1.7000537948244594</v>
      </c>
      <c r="G1020" s="27">
        <v>0</v>
      </c>
      <c r="H1020" s="27">
        <v>0</v>
      </c>
      <c r="I1020" s="27">
        <v>0.12601186814127308</v>
      </c>
      <c r="J1020" s="27">
        <v>1.8260656629657324</v>
      </c>
      <c r="K1020" s="27">
        <v>1.137964744974121</v>
      </c>
      <c r="L1020" s="27">
        <v>0</v>
      </c>
      <c r="M1020" s="27">
        <v>0</v>
      </c>
      <c r="N1020" s="27">
        <v>0.1148131361836575</v>
      </c>
      <c r="O1020" s="27">
        <v>1.2527778811577786</v>
      </c>
    </row>
    <row r="1021" spans="1:15" x14ac:dyDescent="0.25">
      <c r="A1021" t="str">
        <f t="shared" si="15"/>
        <v>LEMIDF43231</v>
      </c>
      <c r="B1021" s="3" t="s">
        <v>63</v>
      </c>
      <c r="C1021" s="3" t="s">
        <v>64</v>
      </c>
      <c r="D1021" s="4">
        <v>43231</v>
      </c>
      <c r="E1021" s="3" t="s">
        <v>65</v>
      </c>
      <c r="F1021" s="27">
        <v>2.3295062491328076</v>
      </c>
      <c r="G1021" s="27">
        <v>5.0003582273103586E-2</v>
      </c>
      <c r="H1021" s="27">
        <v>0.2</v>
      </c>
      <c r="I1021" s="27">
        <v>5.9303185693585468E-2</v>
      </c>
      <c r="J1021" s="27">
        <v>2.6388130170994968</v>
      </c>
      <c r="K1021" s="27">
        <v>0.32107210969994621</v>
      </c>
      <c r="L1021" s="27">
        <v>0</v>
      </c>
      <c r="M1021" s="27">
        <v>0.2</v>
      </c>
      <c r="N1021" s="27">
        <v>5.7793029398865214E-2</v>
      </c>
      <c r="O1021" s="27">
        <v>0.57886513909881143</v>
      </c>
    </row>
    <row r="1022" spans="1:15" x14ac:dyDescent="0.25">
      <c r="A1022" t="str">
        <f t="shared" si="15"/>
        <v>LET10043231</v>
      </c>
      <c r="B1022" s="3" t="s">
        <v>66</v>
      </c>
      <c r="C1022" s="3" t="s">
        <v>67</v>
      </c>
      <c r="D1022" s="4">
        <v>43231</v>
      </c>
      <c r="E1022" s="3" t="s">
        <v>98</v>
      </c>
      <c r="F1022" s="27">
        <v>0.249879258673813</v>
      </c>
      <c r="G1022" s="27">
        <v>0</v>
      </c>
      <c r="H1022" s="27">
        <v>0</v>
      </c>
      <c r="I1022" s="27">
        <v>8.978119618166025E-3</v>
      </c>
      <c r="J1022" s="27">
        <v>0.25885737829197902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</row>
    <row r="1023" spans="1:15" x14ac:dyDescent="0.25">
      <c r="A1023" t="str">
        <f t="shared" si="15"/>
        <v>LETAXP43231</v>
      </c>
      <c r="B1023" s="3" t="s">
        <v>69</v>
      </c>
      <c r="C1023" s="3" t="s">
        <v>70</v>
      </c>
      <c r="D1023" s="4">
        <v>43231</v>
      </c>
      <c r="E1023" s="3" t="s">
        <v>71</v>
      </c>
      <c r="F1023" s="27">
        <v>2.3935137449737622</v>
      </c>
      <c r="G1023" s="27">
        <v>5.0003739247437437E-2</v>
      </c>
      <c r="H1023" s="27">
        <v>0</v>
      </c>
      <c r="I1023" s="27">
        <v>0.25443223104588752</v>
      </c>
      <c r="J1023" s="27">
        <v>2.6979497152670868</v>
      </c>
      <c r="K1023" s="27">
        <v>1.4231738927431272</v>
      </c>
      <c r="L1023" s="27">
        <v>0</v>
      </c>
      <c r="M1023" s="27">
        <v>0</v>
      </c>
      <c r="N1023" s="27">
        <v>0.2417749069995386</v>
      </c>
      <c r="O1023" s="27">
        <v>1.6649487997426657</v>
      </c>
    </row>
    <row r="1024" spans="1:15" x14ac:dyDescent="0.25">
      <c r="A1024" t="str">
        <f t="shared" si="15"/>
        <v>LETF5043231</v>
      </c>
      <c r="B1024" s="3" t="s">
        <v>72</v>
      </c>
      <c r="C1024" s="3" t="s">
        <v>73</v>
      </c>
      <c r="D1024" s="4">
        <v>43231</v>
      </c>
      <c r="E1024" s="3" t="s">
        <v>99</v>
      </c>
      <c r="F1024" s="27">
        <v>9.998572057322655E-2</v>
      </c>
      <c r="G1024" s="27">
        <v>0</v>
      </c>
      <c r="H1024" s="27">
        <v>0</v>
      </c>
      <c r="I1024" s="27">
        <v>1.7973893661442613E-3</v>
      </c>
      <c r="J1024" s="27">
        <v>0.10178310993937081</v>
      </c>
      <c r="K1024" s="27">
        <v>0</v>
      </c>
      <c r="L1024" s="27">
        <v>0</v>
      </c>
      <c r="M1024" s="27">
        <v>0</v>
      </c>
      <c r="N1024" s="27">
        <v>0</v>
      </c>
      <c r="O1024" s="27">
        <v>0</v>
      </c>
    </row>
    <row r="1025" spans="1:15" x14ac:dyDescent="0.25">
      <c r="A1025" t="str">
        <f t="shared" si="15"/>
        <v>LETFSX43231</v>
      </c>
      <c r="B1025" s="3" t="s">
        <v>75</v>
      </c>
      <c r="C1025" s="3" t="s">
        <v>76</v>
      </c>
      <c r="D1025" s="4">
        <v>43231</v>
      </c>
      <c r="E1025" s="3" t="s">
        <v>100</v>
      </c>
      <c r="F1025" s="27">
        <v>0.10000029346417161</v>
      </c>
      <c r="G1025" s="27">
        <v>0</v>
      </c>
      <c r="H1025" s="27">
        <v>0</v>
      </c>
      <c r="I1025" s="27">
        <v>0</v>
      </c>
      <c r="J1025" s="27">
        <v>0.10000029346417161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</row>
    <row r="1026" spans="1:15" x14ac:dyDescent="0.25">
      <c r="A1026" t="str">
        <f t="shared" si="15"/>
        <v>LEULIS43231</v>
      </c>
      <c r="B1026" s="3" t="s">
        <v>78</v>
      </c>
      <c r="C1026" s="3" t="s">
        <v>79</v>
      </c>
      <c r="D1026" s="4">
        <v>43231</v>
      </c>
      <c r="E1026" s="3" t="s">
        <v>80</v>
      </c>
      <c r="F1026" s="27">
        <v>2.345704940874147</v>
      </c>
      <c r="G1026" s="27">
        <v>5.0003588625925841E-2</v>
      </c>
      <c r="H1026" s="27">
        <v>0</v>
      </c>
      <c r="I1026" s="27">
        <v>0.24762684557450501</v>
      </c>
      <c r="J1026" s="27">
        <v>2.6433353750745781</v>
      </c>
      <c r="K1026" s="27">
        <v>1.2716645812465672</v>
      </c>
      <c r="L1026" s="27">
        <v>0</v>
      </c>
      <c r="M1026" s="27">
        <v>0</v>
      </c>
      <c r="N1026" s="27">
        <v>0.21630542315487383</v>
      </c>
      <c r="O1026" s="27">
        <v>1.487970004401441</v>
      </c>
    </row>
    <row r="1027" spans="1:15" x14ac:dyDescent="0.25">
      <c r="A1027" t="str">
        <f t="shared" si="15"/>
        <v>LLIQDF43231</v>
      </c>
      <c r="B1027" s="3" t="s">
        <v>81</v>
      </c>
      <c r="C1027" s="3" t="s">
        <v>82</v>
      </c>
      <c r="D1027" s="4">
        <v>43231</v>
      </c>
      <c r="E1027" s="3" t="s">
        <v>83</v>
      </c>
      <c r="F1027" s="27">
        <v>0.23955630930357716</v>
      </c>
      <c r="G1027" s="27">
        <v>0</v>
      </c>
      <c r="H1027" s="27">
        <v>0</v>
      </c>
      <c r="I1027" s="27">
        <v>5.3188057496469853E-3</v>
      </c>
      <c r="J1027" s="27">
        <v>0.24487511505322415</v>
      </c>
      <c r="K1027" s="27">
        <v>9.953776334163808E-2</v>
      </c>
      <c r="L1027" s="27">
        <v>0</v>
      </c>
      <c r="M1027" s="27">
        <v>0</v>
      </c>
      <c r="N1027" s="27">
        <v>5.3166932529663015E-3</v>
      </c>
      <c r="O1027" s="27">
        <v>0.10485445659460438</v>
      </c>
    </row>
    <row r="1028" spans="1:15" x14ac:dyDescent="0.25">
      <c r="A1028" t="str">
        <f t="shared" ref="A1028:A1091" si="16">C1028&amp;D1028</f>
        <v>LDBOND43232</v>
      </c>
      <c r="B1028" s="3" t="s">
        <v>11</v>
      </c>
      <c r="C1028" s="3" t="s">
        <v>12</v>
      </c>
      <c r="D1028" s="4">
        <v>43232</v>
      </c>
      <c r="E1028" s="3" t="s">
        <v>13</v>
      </c>
      <c r="F1028" s="27">
        <v>1.0700193641616751</v>
      </c>
      <c r="G1028" s="27">
        <v>0</v>
      </c>
      <c r="H1028" s="27">
        <v>0</v>
      </c>
      <c r="I1028" s="27">
        <v>9.5403097206581411E-2</v>
      </c>
      <c r="J1028" s="27">
        <v>1.1654224613682564</v>
      </c>
      <c r="K1028" s="27">
        <v>0.56677167960690511</v>
      </c>
      <c r="L1028" s="27">
        <v>0</v>
      </c>
      <c r="M1028" s="27">
        <v>0</v>
      </c>
      <c r="N1028" s="27">
        <v>9.4820014903274366E-2</v>
      </c>
      <c r="O1028" s="27">
        <v>0.66159169451017952</v>
      </c>
    </row>
    <row r="1029" spans="1:15" x14ac:dyDescent="0.25">
      <c r="A1029" t="str">
        <f t="shared" si="16"/>
        <v>LDCPO243232</v>
      </c>
      <c r="B1029" s="3" t="s">
        <v>14</v>
      </c>
      <c r="C1029" s="3" t="s">
        <v>15</v>
      </c>
      <c r="D1029" s="4">
        <v>43232</v>
      </c>
      <c r="E1029" s="3" t="s">
        <v>16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0</v>
      </c>
      <c r="M1029" s="27">
        <v>0</v>
      </c>
      <c r="N1029" s="27">
        <v>0</v>
      </c>
      <c r="O1029" s="27">
        <v>0</v>
      </c>
    </row>
    <row r="1030" spans="1:15" x14ac:dyDescent="0.25">
      <c r="A1030" t="str">
        <f t="shared" si="16"/>
        <v>LDDAF143232</v>
      </c>
      <c r="B1030" s="3" t="s">
        <v>17</v>
      </c>
      <c r="C1030" s="3" t="s">
        <v>18</v>
      </c>
      <c r="D1030" s="4">
        <v>43232</v>
      </c>
      <c r="E1030" s="5" t="s">
        <v>19</v>
      </c>
      <c r="F1030" s="27">
        <v>2.2500864097599571</v>
      </c>
      <c r="G1030" s="27">
        <v>0</v>
      </c>
      <c r="H1030" s="27">
        <v>0</v>
      </c>
      <c r="I1030" s="27">
        <v>0.17461128661255124</v>
      </c>
      <c r="J1030" s="27">
        <v>2.4246976963725082</v>
      </c>
      <c r="K1030" s="27">
        <v>1.0800106766308162</v>
      </c>
      <c r="L1030" s="27">
        <v>0</v>
      </c>
      <c r="M1030" s="27">
        <v>0</v>
      </c>
      <c r="N1030" s="27">
        <v>0.17460691342648069</v>
      </c>
      <c r="O1030" s="27">
        <v>1.2546175900572969</v>
      </c>
    </row>
    <row r="1031" spans="1:15" x14ac:dyDescent="0.25">
      <c r="A1031" t="str">
        <f t="shared" si="16"/>
        <v>LDDAF243232</v>
      </c>
      <c r="B1031" s="3" t="s">
        <v>20</v>
      </c>
      <c r="C1031" s="3" t="s">
        <v>21</v>
      </c>
      <c r="D1031" s="4">
        <v>43232</v>
      </c>
      <c r="E1031" s="3" t="s">
        <v>22</v>
      </c>
      <c r="F1031" s="27">
        <v>2.2500915207644887</v>
      </c>
      <c r="G1031" s="27">
        <v>0</v>
      </c>
      <c r="H1031" s="27">
        <v>0</v>
      </c>
      <c r="I1031" s="27">
        <v>0.19801381385676711</v>
      </c>
      <c r="J1031" s="27">
        <v>2.448105334621256</v>
      </c>
      <c r="K1031" s="27">
        <v>1.2200095537109883</v>
      </c>
      <c r="L1031" s="27">
        <v>0</v>
      </c>
      <c r="M1031" s="27">
        <v>0</v>
      </c>
      <c r="N1031" s="27">
        <v>0.19800491468401821</v>
      </c>
      <c r="O1031" s="27">
        <v>1.4180144683950064</v>
      </c>
    </row>
    <row r="1032" spans="1:15" x14ac:dyDescent="0.25">
      <c r="A1032" t="str">
        <f t="shared" si="16"/>
        <v>LDDAF343232</v>
      </c>
      <c r="B1032" s="3" t="s">
        <v>23</v>
      </c>
      <c r="C1032" s="3" t="s">
        <v>24</v>
      </c>
      <c r="D1032" s="4">
        <v>43232</v>
      </c>
      <c r="E1032" s="3" t="s">
        <v>25</v>
      </c>
      <c r="F1032" s="27">
        <v>2.2500855991369551</v>
      </c>
      <c r="G1032" s="27">
        <v>0</v>
      </c>
      <c r="H1032" s="27">
        <v>0</v>
      </c>
      <c r="I1032" s="27">
        <v>0.1962162448717796</v>
      </c>
      <c r="J1032" s="27">
        <v>2.4463018440087345</v>
      </c>
      <c r="K1032" s="27">
        <v>1.2300185578686029</v>
      </c>
      <c r="L1032" s="27">
        <v>0</v>
      </c>
      <c r="M1032" s="27">
        <v>0</v>
      </c>
      <c r="N1032" s="27">
        <v>0.19619917734831105</v>
      </c>
      <c r="O1032" s="27">
        <v>1.4262177352169139</v>
      </c>
    </row>
    <row r="1033" spans="1:15" x14ac:dyDescent="0.25">
      <c r="A1033" t="str">
        <f t="shared" si="16"/>
        <v>LDGETF43232</v>
      </c>
      <c r="B1033" s="3" t="s">
        <v>26</v>
      </c>
      <c r="C1033" s="3" t="s">
        <v>27</v>
      </c>
      <c r="D1033" s="4">
        <v>43232</v>
      </c>
      <c r="E1033" s="3" t="s">
        <v>97</v>
      </c>
      <c r="F1033" s="27">
        <v>0.25000096007227895</v>
      </c>
      <c r="G1033" s="27">
        <v>0</v>
      </c>
      <c r="H1033" s="27">
        <v>0</v>
      </c>
      <c r="I1033" s="27">
        <v>2.7000452680272895E-2</v>
      </c>
      <c r="J1033" s="27">
        <v>0.27700141275255186</v>
      </c>
      <c r="K1033" s="27">
        <v>0</v>
      </c>
      <c r="L1033" s="27">
        <v>0</v>
      </c>
      <c r="M1033" s="27">
        <v>0</v>
      </c>
      <c r="N1033" s="27">
        <v>0</v>
      </c>
      <c r="O1033" s="27">
        <v>0</v>
      </c>
    </row>
    <row r="1034" spans="1:15" x14ac:dyDescent="0.25">
      <c r="A1034" t="str">
        <f t="shared" si="16"/>
        <v>LDGSEC43232</v>
      </c>
      <c r="B1034" s="3" t="s">
        <v>29</v>
      </c>
      <c r="C1034" s="3" t="s">
        <v>30</v>
      </c>
      <c r="D1034" s="4">
        <v>43232</v>
      </c>
      <c r="E1034" s="3" t="s">
        <v>31</v>
      </c>
      <c r="F1034" s="27">
        <v>1.3000363132007726</v>
      </c>
      <c r="G1034" s="27">
        <v>0</v>
      </c>
      <c r="H1034" s="27">
        <v>0.2</v>
      </c>
      <c r="I1034" s="27">
        <v>0.10080380700873774</v>
      </c>
      <c r="J1034" s="27">
        <v>1.6008401202095104</v>
      </c>
      <c r="K1034" s="27">
        <v>0.39128202122115402</v>
      </c>
      <c r="L1034" s="27">
        <v>0</v>
      </c>
      <c r="M1034" s="27">
        <v>0.2</v>
      </c>
      <c r="N1034" s="27">
        <v>9.9232783302801622E-2</v>
      </c>
      <c r="O1034" s="27">
        <v>0.69051480452395564</v>
      </c>
    </row>
    <row r="1035" spans="1:15" x14ac:dyDescent="0.25">
      <c r="A1035" t="str">
        <f t="shared" si="16"/>
        <v>LDINPF43232</v>
      </c>
      <c r="B1035" s="3" t="s">
        <v>32</v>
      </c>
      <c r="C1035" s="3" t="s">
        <v>33</v>
      </c>
      <c r="D1035" s="4">
        <v>43232</v>
      </c>
      <c r="E1035" s="3" t="s">
        <v>34</v>
      </c>
      <c r="F1035" s="27">
        <v>1.0637379917576377</v>
      </c>
      <c r="G1035" s="27">
        <v>0</v>
      </c>
      <c r="H1035" s="27">
        <v>0</v>
      </c>
      <c r="I1035" s="27">
        <v>5.6471817970495171E-2</v>
      </c>
      <c r="J1035" s="27">
        <v>1.120209809728133</v>
      </c>
      <c r="K1035" s="27">
        <v>0.40830529529153864</v>
      </c>
      <c r="L1035" s="27">
        <v>0</v>
      </c>
      <c r="M1035" s="27">
        <v>0</v>
      </c>
      <c r="N1035" s="27">
        <v>5.5495130326690685E-2</v>
      </c>
      <c r="O1035" s="27">
        <v>0.46380042561822932</v>
      </c>
    </row>
    <row r="1036" spans="1:15" x14ac:dyDescent="0.25">
      <c r="A1036" t="str">
        <f t="shared" si="16"/>
        <v>LDMIPF43232</v>
      </c>
      <c r="B1036" s="3" t="s">
        <v>35</v>
      </c>
      <c r="C1036" s="3" t="s">
        <v>36</v>
      </c>
      <c r="D1036" s="4">
        <v>43232</v>
      </c>
      <c r="E1036" s="3" t="s">
        <v>37</v>
      </c>
      <c r="F1036" s="27">
        <v>2.24855281009726</v>
      </c>
      <c r="G1036" s="27">
        <v>5.0003882912784486E-2</v>
      </c>
      <c r="H1036" s="27">
        <v>0.2</v>
      </c>
      <c r="I1036" s="27">
        <v>0.32914738237770436</v>
      </c>
      <c r="J1036" s="27">
        <v>2.8277040753877491</v>
      </c>
      <c r="K1036" s="27">
        <v>1.5560783563521774</v>
      </c>
      <c r="L1036" s="27">
        <v>0</v>
      </c>
      <c r="M1036" s="27">
        <v>0.2</v>
      </c>
      <c r="N1036" s="27">
        <v>0.30530638688428036</v>
      </c>
      <c r="O1036" s="27">
        <v>2.0613847432364576</v>
      </c>
    </row>
    <row r="1037" spans="1:15" x14ac:dyDescent="0.25">
      <c r="A1037" t="str">
        <f t="shared" si="16"/>
        <v>LDSAPF43232</v>
      </c>
      <c r="B1037" s="3" t="s">
        <v>38</v>
      </c>
      <c r="C1037" s="3" t="s">
        <v>39</v>
      </c>
      <c r="D1037" s="4">
        <v>43232</v>
      </c>
      <c r="E1037" s="3" t="s">
        <v>40</v>
      </c>
      <c r="F1037" s="27">
        <v>0.80000945124712586</v>
      </c>
      <c r="G1037" s="27">
        <v>0</v>
      </c>
      <c r="H1037" s="27">
        <v>0</v>
      </c>
      <c r="I1037" s="27">
        <v>3.9600947353552803E-2</v>
      </c>
      <c r="J1037" s="27">
        <v>0.83961039860067865</v>
      </c>
      <c r="K1037" s="27">
        <v>0.2659830842931587</v>
      </c>
      <c r="L1037" s="27">
        <v>0</v>
      </c>
      <c r="M1037" s="27">
        <v>0</v>
      </c>
      <c r="N1037" s="27">
        <v>3.8877042380082487E-2</v>
      </c>
      <c r="O1037" s="27">
        <v>0.30486012667324119</v>
      </c>
    </row>
    <row r="1038" spans="1:15" x14ac:dyDescent="0.25">
      <c r="A1038" t="str">
        <f t="shared" si="16"/>
        <v>LEBALF43232</v>
      </c>
      <c r="B1038" s="3" t="s">
        <v>41</v>
      </c>
      <c r="C1038" s="3" t="s">
        <v>42</v>
      </c>
      <c r="D1038" s="4">
        <v>43232</v>
      </c>
      <c r="E1038" s="3" t="s">
        <v>43</v>
      </c>
      <c r="F1038" s="27">
        <v>2.3232549192770802</v>
      </c>
      <c r="G1038" s="27">
        <v>5.0003574411049696E-2</v>
      </c>
      <c r="H1038" s="27">
        <v>0.2</v>
      </c>
      <c r="I1038" s="27">
        <v>5.8177854673807206E-2</v>
      </c>
      <c r="J1038" s="27">
        <v>2.6314363483619374</v>
      </c>
      <c r="K1038" s="27">
        <v>0.32129974445659532</v>
      </c>
      <c r="L1038" s="27">
        <v>0</v>
      </c>
      <c r="M1038" s="27">
        <v>0.2</v>
      </c>
      <c r="N1038" s="27">
        <v>5.7834123268572964E-2</v>
      </c>
      <c r="O1038" s="27">
        <v>0.57913386772516828</v>
      </c>
    </row>
    <row r="1039" spans="1:15" x14ac:dyDescent="0.25">
      <c r="A1039" t="str">
        <f t="shared" si="16"/>
        <v>LEBFSF43232</v>
      </c>
      <c r="B1039" s="3" t="s">
        <v>44</v>
      </c>
      <c r="C1039" s="3" t="s">
        <v>45</v>
      </c>
      <c r="D1039" s="4">
        <v>43232</v>
      </c>
      <c r="E1039" s="3" t="s">
        <v>46</v>
      </c>
      <c r="F1039" s="27">
        <v>2.5001237133333212</v>
      </c>
      <c r="G1039" s="27">
        <v>5.0003870836699868E-2</v>
      </c>
      <c r="H1039" s="27">
        <v>0.2</v>
      </c>
      <c r="I1039" s="27">
        <v>0.21961742603762457</v>
      </c>
      <c r="J1039" s="27">
        <v>2.9697450102076459</v>
      </c>
      <c r="K1039" s="27">
        <v>1.0364155580946244</v>
      </c>
      <c r="L1039" s="27">
        <v>0</v>
      </c>
      <c r="M1039" s="27">
        <v>0.2</v>
      </c>
      <c r="N1039" s="27">
        <v>0.20816213591003624</v>
      </c>
      <c r="O1039" s="27">
        <v>1.4445776940046606</v>
      </c>
    </row>
    <row r="1040" spans="1:15" x14ac:dyDescent="0.25">
      <c r="A1040" t="str">
        <f t="shared" si="16"/>
        <v>LECHID43232</v>
      </c>
      <c r="B1040" s="3" t="s">
        <v>47</v>
      </c>
      <c r="C1040" s="3" t="s">
        <v>48</v>
      </c>
      <c r="D1040" s="4">
        <v>43232</v>
      </c>
      <c r="E1040" s="3" t="s">
        <v>49</v>
      </c>
      <c r="F1040" s="27">
        <v>2.4749348794218844</v>
      </c>
      <c r="G1040" s="27">
        <v>0</v>
      </c>
      <c r="H1040" s="27">
        <v>0</v>
      </c>
      <c r="I1040" s="27">
        <v>0.2690886382406365</v>
      </c>
      <c r="J1040" s="27">
        <v>2.7440235176625207</v>
      </c>
      <c r="K1040" s="27">
        <v>1.4648349982112077</v>
      </c>
      <c r="L1040" s="27">
        <v>0</v>
      </c>
      <c r="M1040" s="27">
        <v>0</v>
      </c>
      <c r="N1040" s="27">
        <v>0.24932603841776121</v>
      </c>
      <c r="O1040" s="27">
        <v>1.7141610366289688</v>
      </c>
    </row>
    <row r="1041" spans="1:15" x14ac:dyDescent="0.25">
      <c r="A1041" t="str">
        <f t="shared" si="16"/>
        <v>LEEQTF43232</v>
      </c>
      <c r="B1041" s="3" t="s">
        <v>50</v>
      </c>
      <c r="C1041" s="3" t="s">
        <v>51</v>
      </c>
      <c r="D1041" s="4">
        <v>43232</v>
      </c>
      <c r="E1041" s="3" t="s">
        <v>52</v>
      </c>
      <c r="F1041" s="27">
        <v>2.3278615205142699</v>
      </c>
      <c r="G1041" s="27">
        <v>5.0003924702958794E-2</v>
      </c>
      <c r="H1041" s="27">
        <v>0.2</v>
      </c>
      <c r="I1041" s="27">
        <v>0.2894163062347283</v>
      </c>
      <c r="J1041" s="27">
        <v>2.8672817514519573</v>
      </c>
      <c r="K1041" s="27">
        <v>1.4611516287321646</v>
      </c>
      <c r="L1041" s="27">
        <v>0</v>
      </c>
      <c r="M1041" s="27">
        <v>0.2</v>
      </c>
      <c r="N1041" s="27">
        <v>0.28641740024938439</v>
      </c>
      <c r="O1041" s="27">
        <v>1.947569028981549</v>
      </c>
    </row>
    <row r="1042" spans="1:15" x14ac:dyDescent="0.25">
      <c r="A1042" t="str">
        <f t="shared" si="16"/>
        <v>LEGROW43232</v>
      </c>
      <c r="B1042" s="3" t="s">
        <v>53</v>
      </c>
      <c r="C1042" s="3" t="s">
        <v>54</v>
      </c>
      <c r="D1042" s="4">
        <v>43232</v>
      </c>
      <c r="E1042" s="3" t="s">
        <v>55</v>
      </c>
      <c r="F1042" s="27">
        <v>2.3516596194953188</v>
      </c>
      <c r="G1042" s="27">
        <v>5.0004030444629866E-2</v>
      </c>
      <c r="H1042" s="27">
        <v>0.2</v>
      </c>
      <c r="I1042" s="27">
        <v>0.27569906061991767</v>
      </c>
      <c r="J1042" s="27">
        <v>2.8773627105598667</v>
      </c>
      <c r="K1042" s="27">
        <v>1.392330879207305</v>
      </c>
      <c r="L1042" s="27">
        <v>0</v>
      </c>
      <c r="M1042" s="27">
        <v>0.2</v>
      </c>
      <c r="N1042" s="27">
        <v>0.27223048685157969</v>
      </c>
      <c r="O1042" s="27">
        <v>1.8645613660588847</v>
      </c>
    </row>
    <row r="1043" spans="1:15" x14ac:dyDescent="0.25">
      <c r="A1043" t="str">
        <f t="shared" si="16"/>
        <v>LEINFA43232</v>
      </c>
      <c r="B1043" s="3" t="s">
        <v>56</v>
      </c>
      <c r="C1043" s="3" t="s">
        <v>57</v>
      </c>
      <c r="D1043" s="4">
        <v>43232</v>
      </c>
      <c r="E1043" s="3" t="s">
        <v>58</v>
      </c>
      <c r="F1043" s="27">
        <v>2.5001238714220149</v>
      </c>
      <c r="G1043" s="27">
        <v>0</v>
      </c>
      <c r="H1043" s="27">
        <v>0.2</v>
      </c>
      <c r="I1043" s="27">
        <v>0.2538199002083123</v>
      </c>
      <c r="J1043" s="27">
        <v>2.9539437716303274</v>
      </c>
      <c r="K1043" s="27">
        <v>1.1846822517204625</v>
      </c>
      <c r="L1043" s="27">
        <v>0</v>
      </c>
      <c r="M1043" s="27">
        <v>0.2</v>
      </c>
      <c r="N1043" s="27">
        <v>0.23665057612912496</v>
      </c>
      <c r="O1043" s="27">
        <v>1.6213328278495873</v>
      </c>
    </row>
    <row r="1044" spans="1:15" x14ac:dyDescent="0.25">
      <c r="A1044" t="str">
        <f t="shared" si="16"/>
        <v>LEINNF43232</v>
      </c>
      <c r="B1044" s="3" t="s">
        <v>59</v>
      </c>
      <c r="C1044" s="3" t="s">
        <v>60</v>
      </c>
      <c r="D1044" s="4">
        <v>43232</v>
      </c>
      <c r="E1044" s="3" t="s">
        <v>93</v>
      </c>
      <c r="F1044" s="27">
        <v>1.2000247660876353</v>
      </c>
      <c r="G1044" s="27">
        <v>0</v>
      </c>
      <c r="H1044" s="27">
        <v>0</v>
      </c>
      <c r="I1044" s="27">
        <v>4.5000885537940113E-2</v>
      </c>
      <c r="J1044" s="27">
        <v>1.2450256516255753</v>
      </c>
      <c r="K1044" s="27">
        <v>0.64444647528609966</v>
      </c>
      <c r="L1044" s="27">
        <v>0</v>
      </c>
      <c r="M1044" s="27">
        <v>0</v>
      </c>
      <c r="N1044" s="27">
        <v>4.4000498259008237E-2</v>
      </c>
      <c r="O1044" s="27">
        <v>0.68844697354510787</v>
      </c>
    </row>
    <row r="1045" spans="1:15" x14ac:dyDescent="0.25">
      <c r="A1045" t="str">
        <f t="shared" si="16"/>
        <v>LEINSX43232</v>
      </c>
      <c r="B1045" s="3" t="s">
        <v>61</v>
      </c>
      <c r="C1045" s="3" t="s">
        <v>62</v>
      </c>
      <c r="D1045" s="4">
        <v>43232</v>
      </c>
      <c r="E1045" s="3" t="s">
        <v>92</v>
      </c>
      <c r="F1045" s="27">
        <v>1.7000547577156153</v>
      </c>
      <c r="G1045" s="27">
        <v>0</v>
      </c>
      <c r="H1045" s="27">
        <v>0</v>
      </c>
      <c r="I1045" s="27">
        <v>0.1260112769133313</v>
      </c>
      <c r="J1045" s="27">
        <v>1.8260660346289466</v>
      </c>
      <c r="K1045" s="27">
        <v>1.1374592704808351</v>
      </c>
      <c r="L1045" s="27">
        <v>0</v>
      </c>
      <c r="M1045" s="27">
        <v>0</v>
      </c>
      <c r="N1045" s="27">
        <v>0.11473337500729905</v>
      </c>
      <c r="O1045" s="27">
        <v>1.252192645488134</v>
      </c>
    </row>
    <row r="1046" spans="1:15" x14ac:dyDescent="0.25">
      <c r="A1046" t="str">
        <f t="shared" si="16"/>
        <v>LEMIDF43232</v>
      </c>
      <c r="B1046" s="3" t="s">
        <v>63</v>
      </c>
      <c r="C1046" s="3" t="s">
        <v>64</v>
      </c>
      <c r="D1046" s="4">
        <v>43232</v>
      </c>
      <c r="E1046" s="3" t="s">
        <v>65</v>
      </c>
      <c r="F1046" s="27">
        <v>2.3294692741835168</v>
      </c>
      <c r="G1046" s="27">
        <v>5.0003615382156696E-2</v>
      </c>
      <c r="H1046" s="27">
        <v>0.2</v>
      </c>
      <c r="I1046" s="27">
        <v>5.9296482689518523E-2</v>
      </c>
      <c r="J1046" s="27">
        <v>2.6387693722551919</v>
      </c>
      <c r="K1046" s="27">
        <v>0.32098169483853817</v>
      </c>
      <c r="L1046" s="27">
        <v>0</v>
      </c>
      <c r="M1046" s="27">
        <v>0.2</v>
      </c>
      <c r="N1046" s="27">
        <v>5.7776991762467797E-2</v>
      </c>
      <c r="O1046" s="27">
        <v>0.57875868660100593</v>
      </c>
    </row>
    <row r="1047" spans="1:15" x14ac:dyDescent="0.25">
      <c r="A1047" t="str">
        <f t="shared" si="16"/>
        <v>LET10043232</v>
      </c>
      <c r="B1047" s="3" t="s">
        <v>66</v>
      </c>
      <c r="C1047" s="3" t="s">
        <v>67</v>
      </c>
      <c r="D1047" s="4">
        <v>43232</v>
      </c>
      <c r="E1047" s="3" t="s">
        <v>98</v>
      </c>
      <c r="F1047" s="27">
        <v>0.24987822939884149</v>
      </c>
      <c r="G1047" s="27">
        <v>0</v>
      </c>
      <c r="H1047" s="27">
        <v>0</v>
      </c>
      <c r="I1047" s="27">
        <v>8.9779411101461194E-3</v>
      </c>
      <c r="J1047" s="27">
        <v>0.25885617050898763</v>
      </c>
      <c r="K1047" s="27">
        <v>0</v>
      </c>
      <c r="L1047" s="27">
        <v>0</v>
      </c>
      <c r="M1047" s="27">
        <v>0</v>
      </c>
      <c r="N1047" s="27">
        <v>0</v>
      </c>
      <c r="O1047" s="27">
        <v>0</v>
      </c>
    </row>
    <row r="1048" spans="1:15" x14ac:dyDescent="0.25">
      <c r="A1048" t="str">
        <f t="shared" si="16"/>
        <v>LETAXP43232</v>
      </c>
      <c r="B1048" s="3" t="s">
        <v>69</v>
      </c>
      <c r="C1048" s="3" t="s">
        <v>70</v>
      </c>
      <c r="D1048" s="4">
        <v>43232</v>
      </c>
      <c r="E1048" s="3" t="s">
        <v>71</v>
      </c>
      <c r="F1048" s="27">
        <v>2.3935214062226708</v>
      </c>
      <c r="G1048" s="27">
        <v>5.0003690088748498E-2</v>
      </c>
      <c r="H1048" s="27">
        <v>0</v>
      </c>
      <c r="I1048" s="27">
        <v>0.25443353801031415</v>
      </c>
      <c r="J1048" s="27">
        <v>2.6979586343217337</v>
      </c>
      <c r="K1048" s="27">
        <v>1.4227238328357623</v>
      </c>
      <c r="L1048" s="27">
        <v>0</v>
      </c>
      <c r="M1048" s="27">
        <v>0</v>
      </c>
      <c r="N1048" s="27">
        <v>0.24169177362154859</v>
      </c>
      <c r="O1048" s="27">
        <v>1.664415606457311</v>
      </c>
    </row>
    <row r="1049" spans="1:15" x14ac:dyDescent="0.25">
      <c r="A1049" t="str">
        <f t="shared" si="16"/>
        <v>LETF5043232</v>
      </c>
      <c r="B1049" s="3" t="s">
        <v>72</v>
      </c>
      <c r="C1049" s="3" t="s">
        <v>73</v>
      </c>
      <c r="D1049" s="4">
        <v>43232</v>
      </c>
      <c r="E1049" s="3" t="s">
        <v>99</v>
      </c>
      <c r="F1049" s="27">
        <v>9.998568281854138E-2</v>
      </c>
      <c r="G1049" s="27">
        <v>0</v>
      </c>
      <c r="H1049" s="27">
        <v>0</v>
      </c>
      <c r="I1049" s="27">
        <v>1.7973941782780541E-3</v>
      </c>
      <c r="J1049" s="27">
        <v>0.10178307699681943</v>
      </c>
      <c r="K1049" s="27">
        <v>0</v>
      </c>
      <c r="L1049" s="27">
        <v>0</v>
      </c>
      <c r="M1049" s="27">
        <v>0</v>
      </c>
      <c r="N1049" s="27">
        <v>0</v>
      </c>
      <c r="O1049" s="27">
        <v>0</v>
      </c>
    </row>
    <row r="1050" spans="1:15" x14ac:dyDescent="0.25">
      <c r="A1050" t="str">
        <f t="shared" si="16"/>
        <v>LETFSX43232</v>
      </c>
      <c r="B1050" s="3" t="s">
        <v>75</v>
      </c>
      <c r="C1050" s="3" t="s">
        <v>76</v>
      </c>
      <c r="D1050" s="4">
        <v>43232</v>
      </c>
      <c r="E1050" s="3" t="s">
        <v>100</v>
      </c>
      <c r="F1050" s="27">
        <v>0.1000003531644918</v>
      </c>
      <c r="G1050" s="27">
        <v>0</v>
      </c>
      <c r="H1050" s="27">
        <v>0</v>
      </c>
      <c r="I1050" s="27">
        <v>0</v>
      </c>
      <c r="J1050" s="27">
        <v>0.1000003531644918</v>
      </c>
      <c r="K1050" s="27">
        <v>0</v>
      </c>
      <c r="L1050" s="27">
        <v>0</v>
      </c>
      <c r="M1050" s="27">
        <v>0</v>
      </c>
      <c r="N1050" s="27">
        <v>0</v>
      </c>
      <c r="O1050" s="27">
        <v>0</v>
      </c>
    </row>
    <row r="1051" spans="1:15" x14ac:dyDescent="0.25">
      <c r="A1051" t="str">
        <f t="shared" si="16"/>
        <v>LEULIS43232</v>
      </c>
      <c r="B1051" s="3" t="s">
        <v>78</v>
      </c>
      <c r="C1051" s="3" t="s">
        <v>79</v>
      </c>
      <c r="D1051" s="4">
        <v>43232</v>
      </c>
      <c r="E1051" s="3" t="s">
        <v>80</v>
      </c>
      <c r="F1051" s="27">
        <v>2.3457385715483214</v>
      </c>
      <c r="G1051" s="27">
        <v>5.0003582394882132E-2</v>
      </c>
      <c r="H1051" s="27">
        <v>0</v>
      </c>
      <c r="I1051" s="27">
        <v>0.24763294193751306</v>
      </c>
      <c r="J1051" s="27">
        <v>2.643375095880717</v>
      </c>
      <c r="K1051" s="27">
        <v>1.2707586967654578</v>
      </c>
      <c r="L1051" s="27">
        <v>0</v>
      </c>
      <c r="M1051" s="27">
        <v>0</v>
      </c>
      <c r="N1051" s="27">
        <v>0.2161501310183353</v>
      </c>
      <c r="O1051" s="27">
        <v>1.4869088277837932</v>
      </c>
    </row>
    <row r="1052" spans="1:15" x14ac:dyDescent="0.25">
      <c r="A1052" t="str">
        <f t="shared" si="16"/>
        <v>LLIQDF43232</v>
      </c>
      <c r="B1052" s="3" t="s">
        <v>81</v>
      </c>
      <c r="C1052" s="3" t="s">
        <v>82</v>
      </c>
      <c r="D1052" s="4">
        <v>43232</v>
      </c>
      <c r="E1052" s="3" t="s">
        <v>83</v>
      </c>
      <c r="F1052" s="27">
        <v>0.23955682243008108</v>
      </c>
      <c r="G1052" s="27">
        <v>0</v>
      </c>
      <c r="H1052" s="27">
        <v>0</v>
      </c>
      <c r="I1052" s="27">
        <v>5.3187972361241802E-3</v>
      </c>
      <c r="J1052" s="27">
        <v>0.24487561966620527</v>
      </c>
      <c r="K1052" s="27">
        <v>9.9537767648402095E-2</v>
      </c>
      <c r="L1052" s="27">
        <v>0</v>
      </c>
      <c r="M1052" s="27">
        <v>0</v>
      </c>
      <c r="N1052" s="27">
        <v>5.3166951420687055E-3</v>
      </c>
      <c r="O1052" s="27">
        <v>0.1048544627904708</v>
      </c>
    </row>
    <row r="1053" spans="1:15" x14ac:dyDescent="0.25">
      <c r="A1053" t="str">
        <f t="shared" si="16"/>
        <v>LDBOND43233</v>
      </c>
      <c r="B1053" s="3" t="s">
        <v>11</v>
      </c>
      <c r="C1053" s="3" t="s">
        <v>12</v>
      </c>
      <c r="D1053" s="4">
        <v>43233</v>
      </c>
      <c r="E1053" s="3" t="s">
        <v>13</v>
      </c>
      <c r="F1053" s="27">
        <v>1.0700193169816545</v>
      </c>
      <c r="G1053" s="27">
        <v>0</v>
      </c>
      <c r="H1053" s="27">
        <v>0</v>
      </c>
      <c r="I1053" s="27">
        <v>9.5403086846562388E-2</v>
      </c>
      <c r="J1053" s="27">
        <v>1.1654224038282168</v>
      </c>
      <c r="K1053" s="27">
        <v>0.56677228974660632</v>
      </c>
      <c r="L1053" s="27">
        <v>0</v>
      </c>
      <c r="M1053" s="27">
        <v>0</v>
      </c>
      <c r="N1053" s="27">
        <v>9.4820360900678066E-2</v>
      </c>
      <c r="O1053" s="27">
        <v>0.66159265064728434</v>
      </c>
    </row>
    <row r="1054" spans="1:15" x14ac:dyDescent="0.25">
      <c r="A1054" t="str">
        <f t="shared" si="16"/>
        <v>LDCPO243233</v>
      </c>
      <c r="B1054" s="3" t="s">
        <v>14</v>
      </c>
      <c r="C1054" s="3" t="s">
        <v>15</v>
      </c>
      <c r="D1054" s="4">
        <v>43233</v>
      </c>
      <c r="E1054" s="3" t="s">
        <v>16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0</v>
      </c>
      <c r="M1054" s="27">
        <v>0</v>
      </c>
      <c r="N1054" s="27">
        <v>0</v>
      </c>
      <c r="O1054" s="27">
        <v>0</v>
      </c>
    </row>
    <row r="1055" spans="1:15" x14ac:dyDescent="0.25">
      <c r="A1055" t="str">
        <f t="shared" si="16"/>
        <v>LDDAF143233</v>
      </c>
      <c r="B1055" s="3" t="s">
        <v>17</v>
      </c>
      <c r="C1055" s="3" t="s">
        <v>18</v>
      </c>
      <c r="D1055" s="4">
        <v>43233</v>
      </c>
      <c r="E1055" s="5" t="s">
        <v>19</v>
      </c>
      <c r="F1055" s="27">
        <v>2.2500845757880557</v>
      </c>
      <c r="G1055" s="27">
        <v>0</v>
      </c>
      <c r="H1055" s="27">
        <v>0</v>
      </c>
      <c r="I1055" s="27">
        <v>0.17461155525414268</v>
      </c>
      <c r="J1055" s="27">
        <v>2.4246961310421984</v>
      </c>
      <c r="K1055" s="27">
        <v>1.0800111243897907</v>
      </c>
      <c r="L1055" s="27">
        <v>0</v>
      </c>
      <c r="M1055" s="27">
        <v>0</v>
      </c>
      <c r="N1055" s="27">
        <v>0.17460625622455228</v>
      </c>
      <c r="O1055" s="27">
        <v>1.254617380614343</v>
      </c>
    </row>
    <row r="1056" spans="1:15" x14ac:dyDescent="0.25">
      <c r="A1056" t="str">
        <f t="shared" si="16"/>
        <v>LDDAF243233</v>
      </c>
      <c r="B1056" s="3" t="s">
        <v>20</v>
      </c>
      <c r="C1056" s="3" t="s">
        <v>21</v>
      </c>
      <c r="D1056" s="4">
        <v>43233</v>
      </c>
      <c r="E1056" s="3" t="s">
        <v>22</v>
      </c>
      <c r="F1056" s="27">
        <v>2.2500903684781375</v>
      </c>
      <c r="G1056" s="27">
        <v>0</v>
      </c>
      <c r="H1056" s="27">
        <v>0</v>
      </c>
      <c r="I1056" s="27">
        <v>0.19801573418685076</v>
      </c>
      <c r="J1056" s="27">
        <v>2.4481061026649882</v>
      </c>
      <c r="K1056" s="27">
        <v>1.2200139729504305</v>
      </c>
      <c r="L1056" s="27">
        <v>0</v>
      </c>
      <c r="M1056" s="27">
        <v>0</v>
      </c>
      <c r="N1056" s="27">
        <v>0.1980033134743695</v>
      </c>
      <c r="O1056" s="27">
        <v>1.4180172864248</v>
      </c>
    </row>
    <row r="1057" spans="1:15" x14ac:dyDescent="0.25">
      <c r="A1057" t="str">
        <f t="shared" si="16"/>
        <v>LDDAF343233</v>
      </c>
      <c r="B1057" s="3" t="s">
        <v>23</v>
      </c>
      <c r="C1057" s="3" t="s">
        <v>24</v>
      </c>
      <c r="D1057" s="4">
        <v>43233</v>
      </c>
      <c r="E1057" s="3" t="s">
        <v>25</v>
      </c>
      <c r="F1057" s="27">
        <v>2.2500849621491086</v>
      </c>
      <c r="G1057" s="27">
        <v>0</v>
      </c>
      <c r="H1057" s="27">
        <v>0</v>
      </c>
      <c r="I1057" s="27">
        <v>0.19621575486874834</v>
      </c>
      <c r="J1057" s="27">
        <v>2.446300717017857</v>
      </c>
      <c r="K1057" s="27">
        <v>1.2300202381780374</v>
      </c>
      <c r="L1057" s="27">
        <v>0</v>
      </c>
      <c r="M1057" s="27">
        <v>0</v>
      </c>
      <c r="N1057" s="27">
        <v>0.19620448501541693</v>
      </c>
      <c r="O1057" s="27">
        <v>1.4262247231934544</v>
      </c>
    </row>
    <row r="1058" spans="1:15" x14ac:dyDescent="0.25">
      <c r="A1058" t="str">
        <f t="shared" si="16"/>
        <v>LDGETF43233</v>
      </c>
      <c r="B1058" s="3" t="s">
        <v>26</v>
      </c>
      <c r="C1058" s="3" t="s">
        <v>27</v>
      </c>
      <c r="D1058" s="4">
        <v>43233</v>
      </c>
      <c r="E1058" s="3" t="s">
        <v>97</v>
      </c>
      <c r="F1058" s="27">
        <v>0.25000119258305442</v>
      </c>
      <c r="G1058" s="27">
        <v>0</v>
      </c>
      <c r="H1058" s="27">
        <v>0</v>
      </c>
      <c r="I1058" s="27">
        <v>2.7000064795757589E-2</v>
      </c>
      <c r="J1058" s="27">
        <v>0.27700125737881198</v>
      </c>
      <c r="K1058" s="27">
        <v>0</v>
      </c>
      <c r="L1058" s="27">
        <v>0</v>
      </c>
      <c r="M1058" s="27">
        <v>0</v>
      </c>
      <c r="N1058" s="27">
        <v>0</v>
      </c>
      <c r="O1058" s="27">
        <v>0</v>
      </c>
    </row>
    <row r="1059" spans="1:15" x14ac:dyDescent="0.25">
      <c r="A1059" t="str">
        <f t="shared" si="16"/>
        <v>LDGSEC43233</v>
      </c>
      <c r="B1059" s="3" t="s">
        <v>29</v>
      </c>
      <c r="C1059" s="3" t="s">
        <v>30</v>
      </c>
      <c r="D1059" s="4">
        <v>43233</v>
      </c>
      <c r="E1059" s="3" t="s">
        <v>31</v>
      </c>
      <c r="F1059" s="27">
        <v>1.3000336947065902</v>
      </c>
      <c r="G1059" s="27">
        <v>0</v>
      </c>
      <c r="H1059" s="27">
        <v>0.2</v>
      </c>
      <c r="I1059" s="27">
        <v>0.10080380887119685</v>
      </c>
      <c r="J1059" s="27">
        <v>1.6008375035777871</v>
      </c>
      <c r="K1059" s="27">
        <v>0.39128508248455868</v>
      </c>
      <c r="L1059" s="27">
        <v>0</v>
      </c>
      <c r="M1059" s="27">
        <v>0.2</v>
      </c>
      <c r="N1059" s="27">
        <v>9.9232619396615498E-2</v>
      </c>
      <c r="O1059" s="27">
        <v>0.69051770188117423</v>
      </c>
    </row>
    <row r="1060" spans="1:15" x14ac:dyDescent="0.25">
      <c r="A1060" t="str">
        <f t="shared" si="16"/>
        <v>LDINPF43233</v>
      </c>
      <c r="B1060" s="3" t="s">
        <v>32</v>
      </c>
      <c r="C1060" s="3" t="s">
        <v>33</v>
      </c>
      <c r="D1060" s="4">
        <v>43233</v>
      </c>
      <c r="E1060" s="3" t="s">
        <v>34</v>
      </c>
      <c r="F1060" s="27">
        <v>1.0637356477603837</v>
      </c>
      <c r="G1060" s="27">
        <v>0</v>
      </c>
      <c r="H1060" s="27">
        <v>0</v>
      </c>
      <c r="I1060" s="27">
        <v>5.6470838359826123E-2</v>
      </c>
      <c r="J1060" s="27">
        <v>1.1202064861202097</v>
      </c>
      <c r="K1060" s="27">
        <v>0.40830564632479388</v>
      </c>
      <c r="L1060" s="27">
        <v>0</v>
      </c>
      <c r="M1060" s="27">
        <v>0</v>
      </c>
      <c r="N1060" s="27">
        <v>5.549566807482266E-2</v>
      </c>
      <c r="O1060" s="27">
        <v>0.46380131439961653</v>
      </c>
    </row>
    <row r="1061" spans="1:15" x14ac:dyDescent="0.25">
      <c r="A1061" t="str">
        <f t="shared" si="16"/>
        <v>LDMIPF43233</v>
      </c>
      <c r="B1061" s="3" t="s">
        <v>35</v>
      </c>
      <c r="C1061" s="3" t="s">
        <v>36</v>
      </c>
      <c r="D1061" s="4">
        <v>43233</v>
      </c>
      <c r="E1061" s="3" t="s">
        <v>37</v>
      </c>
      <c r="F1061" s="27">
        <v>2.2485313153077273</v>
      </c>
      <c r="G1061" s="27">
        <v>5.0003974734010408E-2</v>
      </c>
      <c r="H1061" s="27">
        <v>0.2</v>
      </c>
      <c r="I1061" s="27">
        <v>0.32914386606179097</v>
      </c>
      <c r="J1061" s="27">
        <v>2.8276791561035286</v>
      </c>
      <c r="K1061" s="27">
        <v>1.5560604278061592</v>
      </c>
      <c r="L1061" s="27">
        <v>0</v>
      </c>
      <c r="M1061" s="27">
        <v>0.2</v>
      </c>
      <c r="N1061" s="27">
        <v>0.30529989458568563</v>
      </c>
      <c r="O1061" s="27">
        <v>2.0613603223918449</v>
      </c>
    </row>
    <row r="1062" spans="1:15" x14ac:dyDescent="0.25">
      <c r="A1062" t="str">
        <f t="shared" si="16"/>
        <v>LDSAPF43233</v>
      </c>
      <c r="B1062" s="3" t="s">
        <v>38</v>
      </c>
      <c r="C1062" s="3" t="s">
        <v>39</v>
      </c>
      <c r="D1062" s="4">
        <v>43233</v>
      </c>
      <c r="E1062" s="3" t="s">
        <v>40</v>
      </c>
      <c r="F1062" s="27">
        <v>0.80000946725404165</v>
      </c>
      <c r="G1062" s="27">
        <v>0</v>
      </c>
      <c r="H1062" s="27">
        <v>0</v>
      </c>
      <c r="I1062" s="27">
        <v>3.9600874068371067E-2</v>
      </c>
      <c r="J1062" s="27">
        <v>0.83961034132241275</v>
      </c>
      <c r="K1062" s="27">
        <v>0.26598398274533808</v>
      </c>
      <c r="L1062" s="27">
        <v>0</v>
      </c>
      <c r="M1062" s="27">
        <v>0</v>
      </c>
      <c r="N1062" s="27">
        <v>3.8877246333974505E-2</v>
      </c>
      <c r="O1062" s="27">
        <v>0.30486122907931257</v>
      </c>
    </row>
    <row r="1063" spans="1:15" x14ac:dyDescent="0.25">
      <c r="A1063" t="str">
        <f t="shared" si="16"/>
        <v>LEBALF43233</v>
      </c>
      <c r="B1063" s="3" t="s">
        <v>41</v>
      </c>
      <c r="C1063" s="3" t="s">
        <v>42</v>
      </c>
      <c r="D1063" s="4">
        <v>43233</v>
      </c>
      <c r="E1063" s="3" t="s">
        <v>43</v>
      </c>
      <c r="F1063" s="27">
        <v>2.3232552996084896</v>
      </c>
      <c r="G1063" s="27">
        <v>5.0003650207217552E-2</v>
      </c>
      <c r="H1063" s="27">
        <v>0.2</v>
      </c>
      <c r="I1063" s="27">
        <v>5.8178066927574726E-2</v>
      </c>
      <c r="J1063" s="27">
        <v>2.6314370167432823</v>
      </c>
      <c r="K1063" s="27">
        <v>0.3213004843480492</v>
      </c>
      <c r="L1063" s="27">
        <v>0</v>
      </c>
      <c r="M1063" s="27">
        <v>0.2</v>
      </c>
      <c r="N1063" s="27">
        <v>5.7834591527905814E-2</v>
      </c>
      <c r="O1063" s="27">
        <v>0.57913507587595503</v>
      </c>
    </row>
    <row r="1064" spans="1:15" x14ac:dyDescent="0.25">
      <c r="A1064" t="str">
        <f t="shared" si="16"/>
        <v>LEBFSF43233</v>
      </c>
      <c r="B1064" s="3" t="s">
        <v>44</v>
      </c>
      <c r="C1064" s="3" t="s">
        <v>45</v>
      </c>
      <c r="D1064" s="4">
        <v>43233</v>
      </c>
      <c r="E1064" s="3" t="s">
        <v>46</v>
      </c>
      <c r="F1064" s="27">
        <v>2.5001245142922164</v>
      </c>
      <c r="G1064" s="27">
        <v>5.000419489918824E-2</v>
      </c>
      <c r="H1064" s="27">
        <v>0.2</v>
      </c>
      <c r="I1064" s="27">
        <v>0.21961758813131438</v>
      </c>
      <c r="J1064" s="27">
        <v>2.9697462973227191</v>
      </c>
      <c r="K1064" s="27">
        <v>1.0364107319160767</v>
      </c>
      <c r="L1064" s="27">
        <v>0</v>
      </c>
      <c r="M1064" s="27">
        <v>0.2</v>
      </c>
      <c r="N1064" s="27">
        <v>0.20815929759084598</v>
      </c>
      <c r="O1064" s="27">
        <v>1.4445700295069226</v>
      </c>
    </row>
    <row r="1065" spans="1:15" x14ac:dyDescent="0.25">
      <c r="A1065" t="str">
        <f t="shared" si="16"/>
        <v>LECHID43233</v>
      </c>
      <c r="B1065" s="3" t="s">
        <v>47</v>
      </c>
      <c r="C1065" s="3" t="s">
        <v>48</v>
      </c>
      <c r="D1065" s="4">
        <v>43233</v>
      </c>
      <c r="E1065" s="3" t="s">
        <v>49</v>
      </c>
      <c r="F1065" s="27">
        <v>2.4749303696175025</v>
      </c>
      <c r="G1065" s="27">
        <v>0</v>
      </c>
      <c r="H1065" s="27">
        <v>0</v>
      </c>
      <c r="I1065" s="27">
        <v>0.26908382246175272</v>
      </c>
      <c r="J1065" s="27">
        <v>2.7440141920792551</v>
      </c>
      <c r="K1065" s="27">
        <v>1.4648430692221512</v>
      </c>
      <c r="L1065" s="27">
        <v>0</v>
      </c>
      <c r="M1065" s="27">
        <v>0</v>
      </c>
      <c r="N1065" s="27">
        <v>0.24932741216510285</v>
      </c>
      <c r="O1065" s="27">
        <v>1.714170481387254</v>
      </c>
    </row>
    <row r="1066" spans="1:15" x14ac:dyDescent="0.25">
      <c r="A1066" t="str">
        <f t="shared" si="16"/>
        <v>LEEQTF43233</v>
      </c>
      <c r="B1066" s="3" t="s">
        <v>50</v>
      </c>
      <c r="C1066" s="3" t="s">
        <v>51</v>
      </c>
      <c r="D1066" s="4">
        <v>43233</v>
      </c>
      <c r="E1066" s="3" t="s">
        <v>52</v>
      </c>
      <c r="F1066" s="27">
        <v>2.3278668994101102</v>
      </c>
      <c r="G1066" s="27">
        <v>5.0003991151022026E-2</v>
      </c>
      <c r="H1066" s="27">
        <v>0.2</v>
      </c>
      <c r="I1066" s="27">
        <v>0.28941760132032168</v>
      </c>
      <c r="J1066" s="27">
        <v>2.8672884918814541</v>
      </c>
      <c r="K1066" s="27">
        <v>1.4611561255582195</v>
      </c>
      <c r="L1066" s="27">
        <v>0</v>
      </c>
      <c r="M1066" s="27">
        <v>0.2</v>
      </c>
      <c r="N1066" s="27">
        <v>0.28641723507265127</v>
      </c>
      <c r="O1066" s="27">
        <v>1.9475733606308707</v>
      </c>
    </row>
    <row r="1067" spans="1:15" x14ac:dyDescent="0.25">
      <c r="A1067" t="str">
        <f t="shared" si="16"/>
        <v>LEGROW43233</v>
      </c>
      <c r="B1067" s="3" t="s">
        <v>53</v>
      </c>
      <c r="C1067" s="3" t="s">
        <v>54</v>
      </c>
      <c r="D1067" s="4">
        <v>43233</v>
      </c>
      <c r="E1067" s="3" t="s">
        <v>55</v>
      </c>
      <c r="F1067" s="27">
        <v>2.3516661257858078</v>
      </c>
      <c r="G1067" s="27">
        <v>5.0003990318337396E-2</v>
      </c>
      <c r="H1067" s="27">
        <v>0.2</v>
      </c>
      <c r="I1067" s="27">
        <v>0.27570099952920829</v>
      </c>
      <c r="J1067" s="27">
        <v>2.8773711156333537</v>
      </c>
      <c r="K1067" s="27">
        <v>1.392335111749698</v>
      </c>
      <c r="L1067" s="27">
        <v>0</v>
      </c>
      <c r="M1067" s="27">
        <v>0.2</v>
      </c>
      <c r="N1067" s="27">
        <v>0.27222984569155462</v>
      </c>
      <c r="O1067" s="27">
        <v>1.8645649574412526</v>
      </c>
    </row>
    <row r="1068" spans="1:15" x14ac:dyDescent="0.25">
      <c r="A1068" t="str">
        <f t="shared" si="16"/>
        <v>LEINFA43233</v>
      </c>
      <c r="B1068" s="3" t="s">
        <v>56</v>
      </c>
      <c r="C1068" s="3" t="s">
        <v>57</v>
      </c>
      <c r="D1068" s="4">
        <v>43233</v>
      </c>
      <c r="E1068" s="3" t="s">
        <v>58</v>
      </c>
      <c r="F1068" s="27">
        <v>2.5001233275840846</v>
      </c>
      <c r="G1068" s="27">
        <v>0</v>
      </c>
      <c r="H1068" s="27">
        <v>0.2</v>
      </c>
      <c r="I1068" s="27">
        <v>0.25381988972541059</v>
      </c>
      <c r="J1068" s="27">
        <v>2.9539432173094955</v>
      </c>
      <c r="K1068" s="27">
        <v>1.18467893632654</v>
      </c>
      <c r="L1068" s="27">
        <v>0</v>
      </c>
      <c r="M1068" s="27">
        <v>0.2</v>
      </c>
      <c r="N1068" s="27">
        <v>0.23664822171544023</v>
      </c>
      <c r="O1068" s="27">
        <v>1.6213271580419801</v>
      </c>
    </row>
    <row r="1069" spans="1:15" x14ac:dyDescent="0.25">
      <c r="A1069" t="str">
        <f t="shared" si="16"/>
        <v>LEINNF43233</v>
      </c>
      <c r="B1069" s="3" t="s">
        <v>59</v>
      </c>
      <c r="C1069" s="3" t="s">
        <v>60</v>
      </c>
      <c r="D1069" s="4">
        <v>43233</v>
      </c>
      <c r="E1069" s="3" t="s">
        <v>93</v>
      </c>
      <c r="F1069" s="27">
        <v>1.2000303547268369</v>
      </c>
      <c r="G1069" s="27">
        <v>0</v>
      </c>
      <c r="H1069" s="27">
        <v>0</v>
      </c>
      <c r="I1069" s="27">
        <v>4.5002390864194983E-2</v>
      </c>
      <c r="J1069" s="27">
        <v>1.2450327455910319</v>
      </c>
      <c r="K1069" s="27">
        <v>0.6444424997835958</v>
      </c>
      <c r="L1069" s="27">
        <v>0</v>
      </c>
      <c r="M1069" s="27">
        <v>0</v>
      </c>
      <c r="N1069" s="27">
        <v>4.4001299160018763E-2</v>
      </c>
      <c r="O1069" s="27">
        <v>0.68844379894361452</v>
      </c>
    </row>
    <row r="1070" spans="1:15" x14ac:dyDescent="0.25">
      <c r="A1070" t="str">
        <f t="shared" si="16"/>
        <v>LEINSX43233</v>
      </c>
      <c r="B1070" s="3" t="s">
        <v>61</v>
      </c>
      <c r="C1070" s="3" t="s">
        <v>62</v>
      </c>
      <c r="D1070" s="4">
        <v>43233</v>
      </c>
      <c r="E1070" s="3" t="s">
        <v>92</v>
      </c>
      <c r="F1070" s="27">
        <v>1.7000563856512223</v>
      </c>
      <c r="G1070" s="27">
        <v>0</v>
      </c>
      <c r="H1070" s="27">
        <v>0</v>
      </c>
      <c r="I1070" s="27">
        <v>0.12601140147196641</v>
      </c>
      <c r="J1070" s="27">
        <v>1.8260677871231887</v>
      </c>
      <c r="K1070" s="27">
        <v>1.1374551618202844</v>
      </c>
      <c r="L1070" s="27">
        <v>0</v>
      </c>
      <c r="M1070" s="27">
        <v>0</v>
      </c>
      <c r="N1070" s="27">
        <v>0.11473717518581947</v>
      </c>
      <c r="O1070" s="27">
        <v>1.2521923370061039</v>
      </c>
    </row>
    <row r="1071" spans="1:15" x14ac:dyDescent="0.25">
      <c r="A1071" t="str">
        <f t="shared" si="16"/>
        <v>LEMIDF43233</v>
      </c>
      <c r="B1071" s="3" t="s">
        <v>63</v>
      </c>
      <c r="C1071" s="3" t="s">
        <v>64</v>
      </c>
      <c r="D1071" s="4">
        <v>43233</v>
      </c>
      <c r="E1071" s="3" t="s">
        <v>65</v>
      </c>
      <c r="F1071" s="27">
        <v>2.329472931939244</v>
      </c>
      <c r="G1071" s="27">
        <v>5.0003562298260425E-2</v>
      </c>
      <c r="H1071" s="27">
        <v>0.2</v>
      </c>
      <c r="I1071" s="27">
        <v>5.9297091403116897E-2</v>
      </c>
      <c r="J1071" s="27">
        <v>2.6387735856406218</v>
      </c>
      <c r="K1071" s="27">
        <v>0.32098548444658997</v>
      </c>
      <c r="L1071" s="27">
        <v>0</v>
      </c>
      <c r="M1071" s="27">
        <v>0.2</v>
      </c>
      <c r="N1071" s="27">
        <v>5.7778502240230997E-2</v>
      </c>
      <c r="O1071" s="27">
        <v>0.57876398668682094</v>
      </c>
    </row>
    <row r="1072" spans="1:15" x14ac:dyDescent="0.25">
      <c r="A1072" t="str">
        <f t="shared" si="16"/>
        <v>LET10043233</v>
      </c>
      <c r="B1072" s="3" t="s">
        <v>66</v>
      </c>
      <c r="C1072" s="3" t="s">
        <v>67</v>
      </c>
      <c r="D1072" s="4">
        <v>43233</v>
      </c>
      <c r="E1072" s="3" t="s">
        <v>98</v>
      </c>
      <c r="F1072" s="27">
        <v>0.24987816482305147</v>
      </c>
      <c r="G1072" s="27">
        <v>0</v>
      </c>
      <c r="H1072" s="27">
        <v>0</v>
      </c>
      <c r="I1072" s="27">
        <v>8.9777625991001152E-3</v>
      </c>
      <c r="J1072" s="27">
        <v>0.25885592742215158</v>
      </c>
      <c r="K1072" s="27">
        <v>0</v>
      </c>
      <c r="L1072" s="27">
        <v>0</v>
      </c>
      <c r="M1072" s="27">
        <v>0</v>
      </c>
      <c r="N1072" s="27">
        <v>0</v>
      </c>
      <c r="O1072" s="27">
        <v>0</v>
      </c>
    </row>
    <row r="1073" spans="1:15" x14ac:dyDescent="0.25">
      <c r="A1073" t="str">
        <f t="shared" si="16"/>
        <v>LETAXP43233</v>
      </c>
      <c r="B1073" s="3" t="s">
        <v>69</v>
      </c>
      <c r="C1073" s="3" t="s">
        <v>70</v>
      </c>
      <c r="D1073" s="4">
        <v>43233</v>
      </c>
      <c r="E1073" s="3" t="s">
        <v>71</v>
      </c>
      <c r="F1073" s="27">
        <v>2.3935295850887468</v>
      </c>
      <c r="G1073" s="27">
        <v>5.0003643730082578E-2</v>
      </c>
      <c r="H1073" s="27">
        <v>0</v>
      </c>
      <c r="I1073" s="27">
        <v>0.25443533953470426</v>
      </c>
      <c r="J1073" s="27">
        <v>2.6979685683535335</v>
      </c>
      <c r="K1073" s="27">
        <v>1.4227370068473986</v>
      </c>
      <c r="L1073" s="27">
        <v>0</v>
      </c>
      <c r="M1073" s="27">
        <v>0</v>
      </c>
      <c r="N1073" s="27">
        <v>0.24169136041198142</v>
      </c>
      <c r="O1073" s="27">
        <v>1.66442836725938</v>
      </c>
    </row>
    <row r="1074" spans="1:15" x14ac:dyDescent="0.25">
      <c r="A1074" t="str">
        <f t="shared" si="16"/>
        <v>LETF5043233</v>
      </c>
      <c r="B1074" s="3" t="s">
        <v>72</v>
      </c>
      <c r="C1074" s="3" t="s">
        <v>73</v>
      </c>
      <c r="D1074" s="4">
        <v>43233</v>
      </c>
      <c r="E1074" s="3" t="s">
        <v>99</v>
      </c>
      <c r="F1074" s="27">
        <v>9.9985492339019599E-2</v>
      </c>
      <c r="G1074" s="27">
        <v>0</v>
      </c>
      <c r="H1074" s="27">
        <v>0</v>
      </c>
      <c r="I1074" s="27">
        <v>1.7973989904112922E-3</v>
      </c>
      <c r="J1074" s="27">
        <v>0.10178289132943089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</row>
    <row r="1075" spans="1:15" x14ac:dyDescent="0.25">
      <c r="A1075" t="str">
        <f t="shared" si="16"/>
        <v>LETFSX43233</v>
      </c>
      <c r="B1075" s="3" t="s">
        <v>75</v>
      </c>
      <c r="C1075" s="3" t="s">
        <v>76</v>
      </c>
      <c r="D1075" s="4">
        <v>43233</v>
      </c>
      <c r="E1075" s="3" t="s">
        <v>100</v>
      </c>
      <c r="F1075" s="27">
        <v>0.10000020555747269</v>
      </c>
      <c r="G1075" s="27">
        <v>0</v>
      </c>
      <c r="H1075" s="27">
        <v>0</v>
      </c>
      <c r="I1075" s="27">
        <v>0</v>
      </c>
      <c r="J1075" s="27">
        <v>0.10000020555747269</v>
      </c>
      <c r="K1075" s="27">
        <v>0</v>
      </c>
      <c r="L1075" s="27">
        <v>0</v>
      </c>
      <c r="M1075" s="27">
        <v>0</v>
      </c>
      <c r="N1075" s="27">
        <v>0</v>
      </c>
      <c r="O1075" s="27">
        <v>0</v>
      </c>
    </row>
    <row r="1076" spans="1:15" x14ac:dyDescent="0.25">
      <c r="A1076" t="str">
        <f t="shared" si="16"/>
        <v>LEULIS43233</v>
      </c>
      <c r="B1076" s="3" t="s">
        <v>78</v>
      </c>
      <c r="C1076" s="3" t="s">
        <v>79</v>
      </c>
      <c r="D1076" s="4">
        <v>43233</v>
      </c>
      <c r="E1076" s="3" t="s">
        <v>80</v>
      </c>
      <c r="F1076" s="27">
        <v>2.3457414546560145</v>
      </c>
      <c r="G1076" s="27">
        <v>5.0003664805543281E-2</v>
      </c>
      <c r="H1076" s="27">
        <v>0</v>
      </c>
      <c r="I1076" s="27">
        <v>0.24763356745885881</v>
      </c>
      <c r="J1076" s="27">
        <v>2.6433786869204168</v>
      </c>
      <c r="K1076" s="27">
        <v>1.2707568045303455</v>
      </c>
      <c r="L1076" s="27">
        <v>0</v>
      </c>
      <c r="M1076" s="27">
        <v>0</v>
      </c>
      <c r="N1076" s="27">
        <v>0.21614980915796284</v>
      </c>
      <c r="O1076" s="27">
        <v>1.4869066136883082</v>
      </c>
    </row>
    <row r="1077" spans="1:15" x14ac:dyDescent="0.25">
      <c r="A1077" t="str">
        <f t="shared" si="16"/>
        <v>LLIQDF43233</v>
      </c>
      <c r="B1077" s="3" t="s">
        <v>81</v>
      </c>
      <c r="C1077" s="3" t="s">
        <v>82</v>
      </c>
      <c r="D1077" s="4">
        <v>43233</v>
      </c>
      <c r="E1077" s="3" t="s">
        <v>83</v>
      </c>
      <c r="F1077" s="27">
        <v>0.23955681976518167</v>
      </c>
      <c r="G1077" s="27">
        <v>0</v>
      </c>
      <c r="H1077" s="27">
        <v>0</v>
      </c>
      <c r="I1077" s="27">
        <v>5.318812981335819E-3</v>
      </c>
      <c r="J1077" s="27">
        <v>0.2448756327465175</v>
      </c>
      <c r="K1077" s="27">
        <v>9.9537749911327494E-2</v>
      </c>
      <c r="L1077" s="27">
        <v>0</v>
      </c>
      <c r="M1077" s="27">
        <v>0</v>
      </c>
      <c r="N1077" s="27">
        <v>5.316690830766759E-3</v>
      </c>
      <c r="O1077" s="27">
        <v>0.10485444074209425</v>
      </c>
    </row>
    <row r="1078" spans="1:15" x14ac:dyDescent="0.25">
      <c r="A1078" t="str">
        <f t="shared" si="16"/>
        <v>LDBOND43234</v>
      </c>
      <c r="B1078" s="3" t="s">
        <v>11</v>
      </c>
      <c r="C1078" s="3" t="s">
        <v>12</v>
      </c>
      <c r="D1078" s="4">
        <v>43234</v>
      </c>
      <c r="E1078" s="3" t="s">
        <v>13</v>
      </c>
      <c r="F1078" s="27">
        <v>1.0700191836505568</v>
      </c>
      <c r="G1078" s="27">
        <v>0</v>
      </c>
      <c r="H1078" s="27">
        <v>0</v>
      </c>
      <c r="I1078" s="27">
        <v>9.5403321386465623E-2</v>
      </c>
      <c r="J1078" s="27">
        <v>1.1654225050370224</v>
      </c>
      <c r="K1078" s="27">
        <v>0.56676434395172093</v>
      </c>
      <c r="L1078" s="27">
        <v>0</v>
      </c>
      <c r="M1078" s="27">
        <v>0</v>
      </c>
      <c r="N1078" s="27">
        <v>9.4818594630130468E-2</v>
      </c>
      <c r="O1078" s="27">
        <v>0.66158293858185135</v>
      </c>
    </row>
    <row r="1079" spans="1:15" x14ac:dyDescent="0.25">
      <c r="A1079" t="str">
        <f t="shared" si="16"/>
        <v>LDCPO243234</v>
      </c>
      <c r="B1079" s="3" t="s">
        <v>14</v>
      </c>
      <c r="C1079" s="3" t="s">
        <v>15</v>
      </c>
      <c r="D1079" s="4">
        <v>43234</v>
      </c>
      <c r="E1079" s="3" t="s">
        <v>16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0</v>
      </c>
      <c r="M1079" s="27">
        <v>0</v>
      </c>
      <c r="N1079" s="27">
        <v>0</v>
      </c>
      <c r="O1079" s="27">
        <v>0</v>
      </c>
    </row>
    <row r="1080" spans="1:15" x14ac:dyDescent="0.25">
      <c r="A1080" t="str">
        <f t="shared" si="16"/>
        <v>LDDAF143234</v>
      </c>
      <c r="B1080" s="3" t="s">
        <v>17</v>
      </c>
      <c r="C1080" s="3" t="s">
        <v>18</v>
      </c>
      <c r="D1080" s="4">
        <v>43234</v>
      </c>
      <c r="E1080" s="5" t="s">
        <v>19</v>
      </c>
      <c r="F1080" s="27">
        <v>2.2500858229604952</v>
      </c>
      <c r="G1080" s="27">
        <v>0</v>
      </c>
      <c r="H1080" s="27">
        <v>0</v>
      </c>
      <c r="I1080" s="27">
        <v>0.17461086692838143</v>
      </c>
      <c r="J1080" s="27">
        <v>2.4246966898888767</v>
      </c>
      <c r="K1080" s="27">
        <v>1.0800084570692006</v>
      </c>
      <c r="L1080" s="27">
        <v>0</v>
      </c>
      <c r="M1080" s="27">
        <v>0</v>
      </c>
      <c r="N1080" s="27">
        <v>0.17460770945414247</v>
      </c>
      <c r="O1080" s="27">
        <v>1.2546161665233431</v>
      </c>
    </row>
    <row r="1081" spans="1:15" x14ac:dyDescent="0.25">
      <c r="A1081" t="str">
        <f t="shared" si="16"/>
        <v>LDDAF243234</v>
      </c>
      <c r="B1081" s="3" t="s">
        <v>20</v>
      </c>
      <c r="C1081" s="3" t="s">
        <v>21</v>
      </c>
      <c r="D1081" s="4">
        <v>43234</v>
      </c>
      <c r="E1081" s="3" t="s">
        <v>22</v>
      </c>
      <c r="F1081" s="27">
        <v>2.2500892186065227</v>
      </c>
      <c r="G1081" s="27">
        <v>0</v>
      </c>
      <c r="H1081" s="27">
        <v>0</v>
      </c>
      <c r="I1081" s="27">
        <v>0.19801182351882685</v>
      </c>
      <c r="J1081" s="27">
        <v>2.4481010421253497</v>
      </c>
      <c r="K1081" s="27">
        <v>1.2200125422828525</v>
      </c>
      <c r="L1081" s="27">
        <v>0</v>
      </c>
      <c r="M1081" s="27">
        <v>0</v>
      </c>
      <c r="N1081" s="27">
        <v>0.19800767727573212</v>
      </c>
      <c r="O1081" s="27">
        <v>1.4180202195585847</v>
      </c>
    </row>
    <row r="1082" spans="1:15" x14ac:dyDescent="0.25">
      <c r="A1082" t="str">
        <f t="shared" si="16"/>
        <v>LDDAF343234</v>
      </c>
      <c r="B1082" s="3" t="s">
        <v>23</v>
      </c>
      <c r="C1082" s="3" t="s">
        <v>24</v>
      </c>
      <c r="D1082" s="4">
        <v>43234</v>
      </c>
      <c r="E1082" s="3" t="s">
        <v>25</v>
      </c>
      <c r="F1082" s="27">
        <v>2.2500885465049869</v>
      </c>
      <c r="G1082" s="27">
        <v>0</v>
      </c>
      <c r="H1082" s="27">
        <v>0</v>
      </c>
      <c r="I1082" s="27">
        <v>0.1962145728176812</v>
      </c>
      <c r="J1082" s="27">
        <v>2.4463031193226681</v>
      </c>
      <c r="K1082" s="27">
        <v>1.230017521883769</v>
      </c>
      <c r="L1082" s="27">
        <v>0</v>
      </c>
      <c r="M1082" s="27">
        <v>0</v>
      </c>
      <c r="N1082" s="27">
        <v>0.19620599434593636</v>
      </c>
      <c r="O1082" s="27">
        <v>1.4262235162297054</v>
      </c>
    </row>
    <row r="1083" spans="1:15" x14ac:dyDescent="0.25">
      <c r="A1083" t="str">
        <f t="shared" si="16"/>
        <v>LDGETF43234</v>
      </c>
      <c r="B1083" s="3" t="s">
        <v>26</v>
      </c>
      <c r="C1083" s="3" t="s">
        <v>27</v>
      </c>
      <c r="D1083" s="4">
        <v>43234</v>
      </c>
      <c r="E1083" s="3" t="s">
        <v>97</v>
      </c>
      <c r="F1083" s="27">
        <v>0.25000144979691702</v>
      </c>
      <c r="G1083" s="27">
        <v>0</v>
      </c>
      <c r="H1083" s="27">
        <v>0</v>
      </c>
      <c r="I1083" s="27">
        <v>2.7000177330672493E-2</v>
      </c>
      <c r="J1083" s="27">
        <v>0.27700162712758952</v>
      </c>
      <c r="K1083" s="27">
        <v>0</v>
      </c>
      <c r="L1083" s="27">
        <v>0</v>
      </c>
      <c r="M1083" s="27">
        <v>0</v>
      </c>
      <c r="N1083" s="27">
        <v>0</v>
      </c>
      <c r="O1083" s="27">
        <v>0</v>
      </c>
    </row>
    <row r="1084" spans="1:15" x14ac:dyDescent="0.25">
      <c r="A1084" t="str">
        <f t="shared" si="16"/>
        <v>LDGSEC43234</v>
      </c>
      <c r="B1084" s="3" t="s">
        <v>29</v>
      </c>
      <c r="C1084" s="3" t="s">
        <v>30</v>
      </c>
      <c r="D1084" s="4">
        <v>43234</v>
      </c>
      <c r="E1084" s="3" t="s">
        <v>31</v>
      </c>
      <c r="F1084" s="27">
        <v>1.300032590272757</v>
      </c>
      <c r="G1084" s="27">
        <v>0</v>
      </c>
      <c r="H1084" s="27">
        <v>0.2</v>
      </c>
      <c r="I1084" s="27">
        <v>0.10080391008670989</v>
      </c>
      <c r="J1084" s="27">
        <v>1.6008365003594669</v>
      </c>
      <c r="K1084" s="27">
        <v>0.39125294137762207</v>
      </c>
      <c r="L1084" s="27">
        <v>0</v>
      </c>
      <c r="M1084" s="27">
        <v>0.2</v>
      </c>
      <c r="N1084" s="27">
        <v>9.9227797420279928E-2</v>
      </c>
      <c r="O1084" s="27">
        <v>0.69048073879790195</v>
      </c>
    </row>
    <row r="1085" spans="1:15" x14ac:dyDescent="0.25">
      <c r="A1085" t="str">
        <f t="shared" si="16"/>
        <v>LDINPF43234</v>
      </c>
      <c r="B1085" s="3" t="s">
        <v>32</v>
      </c>
      <c r="C1085" s="3" t="s">
        <v>33</v>
      </c>
      <c r="D1085" s="4">
        <v>43234</v>
      </c>
      <c r="E1085" s="3" t="s">
        <v>34</v>
      </c>
      <c r="F1085" s="27">
        <v>1.0656490121519355</v>
      </c>
      <c r="G1085" s="27">
        <v>0</v>
      </c>
      <c r="H1085" s="27">
        <v>0</v>
      </c>
      <c r="I1085" s="27">
        <v>5.6810086512382139E-2</v>
      </c>
      <c r="J1085" s="27">
        <v>1.1224590986643177</v>
      </c>
      <c r="K1085" s="27">
        <v>0.41009255152067703</v>
      </c>
      <c r="L1085" s="27">
        <v>0</v>
      </c>
      <c r="M1085" s="27">
        <v>0</v>
      </c>
      <c r="N1085" s="27">
        <v>5.5814493570041181E-2</v>
      </c>
      <c r="O1085" s="27">
        <v>0.46590704509071823</v>
      </c>
    </row>
    <row r="1086" spans="1:15" x14ac:dyDescent="0.25">
      <c r="A1086" t="str">
        <f t="shared" si="16"/>
        <v>LDMIPF43234</v>
      </c>
      <c r="B1086" s="3" t="s">
        <v>35</v>
      </c>
      <c r="C1086" s="3" t="s">
        <v>36</v>
      </c>
      <c r="D1086" s="4">
        <v>43234</v>
      </c>
      <c r="E1086" s="3" t="s">
        <v>37</v>
      </c>
      <c r="F1086" s="27">
        <v>2.2488150495341772</v>
      </c>
      <c r="G1086" s="27">
        <v>5.0003679367392716E-2</v>
      </c>
      <c r="H1086" s="27">
        <v>0.2</v>
      </c>
      <c r="I1086" s="27">
        <v>0.32919475417587363</v>
      </c>
      <c r="J1086" s="27">
        <v>2.8280134830774437</v>
      </c>
      <c r="K1086" s="27">
        <v>1.5561760576866623</v>
      </c>
      <c r="L1086" s="27">
        <v>0</v>
      </c>
      <c r="M1086" s="27">
        <v>0.2</v>
      </c>
      <c r="N1086" s="27">
        <v>0.30531497946229819</v>
      </c>
      <c r="O1086" s="27">
        <v>2.0614910371489605</v>
      </c>
    </row>
    <row r="1087" spans="1:15" x14ac:dyDescent="0.25">
      <c r="A1087" t="str">
        <f t="shared" si="16"/>
        <v>LDSAPF43234</v>
      </c>
      <c r="B1087" s="3" t="s">
        <v>38</v>
      </c>
      <c r="C1087" s="3" t="s">
        <v>39</v>
      </c>
      <c r="D1087" s="4">
        <v>43234</v>
      </c>
      <c r="E1087" s="3" t="s">
        <v>40</v>
      </c>
      <c r="F1087" s="27">
        <v>0.79966121915106148</v>
      </c>
      <c r="G1087" s="27">
        <v>0</v>
      </c>
      <c r="H1087" s="27">
        <v>0</v>
      </c>
      <c r="I1087" s="27">
        <v>3.9534878562349898E-2</v>
      </c>
      <c r="J1087" s="27">
        <v>0.83919609771341142</v>
      </c>
      <c r="K1087" s="27">
        <v>0.26561592359428182</v>
      </c>
      <c r="L1087" s="27">
        <v>0</v>
      </c>
      <c r="M1087" s="27">
        <v>0</v>
      </c>
      <c r="N1087" s="27">
        <v>3.8810851813829865E-2</v>
      </c>
      <c r="O1087" s="27">
        <v>0.30442677540811169</v>
      </c>
    </row>
    <row r="1088" spans="1:15" x14ac:dyDescent="0.25">
      <c r="A1088" t="str">
        <f t="shared" si="16"/>
        <v>LEBALF43234</v>
      </c>
      <c r="B1088" s="3" t="s">
        <v>41</v>
      </c>
      <c r="C1088" s="3" t="s">
        <v>42</v>
      </c>
      <c r="D1088" s="4">
        <v>43234</v>
      </c>
      <c r="E1088" s="3" t="s">
        <v>43</v>
      </c>
      <c r="F1088" s="27">
        <v>2.3233739486681309</v>
      </c>
      <c r="G1088" s="27">
        <v>5.0003600271847359E-2</v>
      </c>
      <c r="H1088" s="27">
        <v>0.2</v>
      </c>
      <c r="I1088" s="27">
        <v>5.8199331227853465E-2</v>
      </c>
      <c r="J1088" s="27">
        <v>2.6315768801678319</v>
      </c>
      <c r="K1088" s="27">
        <v>0.32141651858590864</v>
      </c>
      <c r="L1088" s="27">
        <v>0</v>
      </c>
      <c r="M1088" s="27">
        <v>0.2</v>
      </c>
      <c r="N1088" s="27">
        <v>5.7855386908733646E-2</v>
      </c>
      <c r="O1088" s="27">
        <v>0.57927190549464225</v>
      </c>
    </row>
    <row r="1089" spans="1:15" x14ac:dyDescent="0.25">
      <c r="A1089" t="str">
        <f t="shared" si="16"/>
        <v>LEBFSF43234</v>
      </c>
      <c r="B1089" s="3" t="s">
        <v>44</v>
      </c>
      <c r="C1089" s="3" t="s">
        <v>45</v>
      </c>
      <c r="D1089" s="4">
        <v>43234</v>
      </c>
      <c r="E1089" s="3" t="s">
        <v>46</v>
      </c>
      <c r="F1089" s="27">
        <v>2.5001248391889996</v>
      </c>
      <c r="G1089" s="27">
        <v>5.0003934571687232E-2</v>
      </c>
      <c r="H1089" s="27">
        <v>0.2</v>
      </c>
      <c r="I1089" s="27">
        <v>0.21961842103291052</v>
      </c>
      <c r="J1089" s="27">
        <v>2.9697471947935976</v>
      </c>
      <c r="K1089" s="27">
        <v>1.0365426348936946</v>
      </c>
      <c r="L1089" s="27">
        <v>0</v>
      </c>
      <c r="M1089" s="27">
        <v>0.2</v>
      </c>
      <c r="N1089" s="27">
        <v>0.20818044515381529</v>
      </c>
      <c r="O1089" s="27">
        <v>1.4447230800475097</v>
      </c>
    </row>
    <row r="1090" spans="1:15" x14ac:dyDescent="0.25">
      <c r="A1090" t="str">
        <f t="shared" si="16"/>
        <v>LECHID43234</v>
      </c>
      <c r="B1090" s="3" t="s">
        <v>47</v>
      </c>
      <c r="C1090" s="3" t="s">
        <v>48</v>
      </c>
      <c r="D1090" s="4">
        <v>43234</v>
      </c>
      <c r="E1090" s="3" t="s">
        <v>49</v>
      </c>
      <c r="F1090" s="27">
        <v>2.4748474391074256</v>
      </c>
      <c r="G1090" s="27">
        <v>0</v>
      </c>
      <c r="H1090" s="27">
        <v>0</v>
      </c>
      <c r="I1090" s="27">
        <v>0.2690724564975438</v>
      </c>
      <c r="J1090" s="27">
        <v>2.7439198956049693</v>
      </c>
      <c r="K1090" s="27">
        <v>1.4643384991926884</v>
      </c>
      <c r="L1090" s="27">
        <v>0</v>
      </c>
      <c r="M1090" s="27">
        <v>0</v>
      </c>
      <c r="N1090" s="27">
        <v>0.2492224981850546</v>
      </c>
      <c r="O1090" s="27">
        <v>1.713560997377743</v>
      </c>
    </row>
    <row r="1091" spans="1:15" x14ac:dyDescent="0.25">
      <c r="A1091" t="str">
        <f t="shared" si="16"/>
        <v>LEEQTF43234</v>
      </c>
      <c r="B1091" s="3" t="s">
        <v>50</v>
      </c>
      <c r="C1091" s="3" t="s">
        <v>51</v>
      </c>
      <c r="D1091" s="4">
        <v>43234</v>
      </c>
      <c r="E1091" s="3" t="s">
        <v>52</v>
      </c>
      <c r="F1091" s="27">
        <v>2.3279368912575036</v>
      </c>
      <c r="G1091" s="27">
        <v>5.000387868670652E-2</v>
      </c>
      <c r="H1091" s="27">
        <v>0.2</v>
      </c>
      <c r="I1091" s="27">
        <v>0.28942992673369511</v>
      </c>
      <c r="J1091" s="27">
        <v>2.8673706966779053</v>
      </c>
      <c r="K1091" s="27">
        <v>1.4612116613193551</v>
      </c>
      <c r="L1091" s="27">
        <v>0</v>
      </c>
      <c r="M1091" s="27">
        <v>0.2</v>
      </c>
      <c r="N1091" s="27">
        <v>0.28642794667614946</v>
      </c>
      <c r="O1091" s="27">
        <v>1.9476396079955045</v>
      </c>
    </row>
    <row r="1092" spans="1:15" x14ac:dyDescent="0.25">
      <c r="A1092" t="str">
        <f t="shared" ref="A1092:A1155" si="17">C1092&amp;D1092</f>
        <v>LEGROW43234</v>
      </c>
      <c r="B1092" s="3" t="s">
        <v>53</v>
      </c>
      <c r="C1092" s="3" t="s">
        <v>54</v>
      </c>
      <c r="D1092" s="4">
        <v>43234</v>
      </c>
      <c r="E1092" s="3" t="s">
        <v>55</v>
      </c>
      <c r="F1092" s="27">
        <v>2.3518933174231305</v>
      </c>
      <c r="G1092" s="27">
        <v>5.0003994638779352E-2</v>
      </c>
      <c r="H1092" s="27">
        <v>0.2</v>
      </c>
      <c r="I1092" s="27">
        <v>0.27574161105854245</v>
      </c>
      <c r="J1092" s="27">
        <v>2.8776389231204522</v>
      </c>
      <c r="K1092" s="27">
        <v>1.3925172760215052</v>
      </c>
      <c r="L1092" s="27">
        <v>0</v>
      </c>
      <c r="M1092" s="27">
        <v>0.2</v>
      </c>
      <c r="N1092" s="27">
        <v>0.27226284931416533</v>
      </c>
      <c r="O1092" s="27">
        <v>1.8647801253356704</v>
      </c>
    </row>
    <row r="1093" spans="1:15" x14ac:dyDescent="0.25">
      <c r="A1093" t="str">
        <f t="shared" si="17"/>
        <v>LEINFA43234</v>
      </c>
      <c r="B1093" s="3" t="s">
        <v>56</v>
      </c>
      <c r="C1093" s="3" t="s">
        <v>57</v>
      </c>
      <c r="D1093" s="4">
        <v>43234</v>
      </c>
      <c r="E1093" s="3" t="s">
        <v>58</v>
      </c>
      <c r="F1093" s="27">
        <v>2.5001226570771458</v>
      </c>
      <c r="G1093" s="27">
        <v>0</v>
      </c>
      <c r="H1093" s="27">
        <v>0.2</v>
      </c>
      <c r="I1093" s="27">
        <v>0.25382074833006335</v>
      </c>
      <c r="J1093" s="27">
        <v>2.9539434054072093</v>
      </c>
      <c r="K1093" s="27">
        <v>1.1845698293358926</v>
      </c>
      <c r="L1093" s="27">
        <v>0</v>
      </c>
      <c r="M1093" s="27">
        <v>0.2</v>
      </c>
      <c r="N1093" s="27">
        <v>0.23662712940067496</v>
      </c>
      <c r="O1093" s="27">
        <v>1.6211969587365676</v>
      </c>
    </row>
    <row r="1094" spans="1:15" x14ac:dyDescent="0.25">
      <c r="A1094" t="str">
        <f t="shared" si="17"/>
        <v>LEINNF43234</v>
      </c>
      <c r="B1094" s="3" t="s">
        <v>59</v>
      </c>
      <c r="C1094" s="3" t="s">
        <v>60</v>
      </c>
      <c r="D1094" s="4">
        <v>43234</v>
      </c>
      <c r="E1094" s="3" t="s">
        <v>93</v>
      </c>
      <c r="F1094" s="27">
        <v>1.2000231713544727</v>
      </c>
      <c r="G1094" s="27">
        <v>0</v>
      </c>
      <c r="H1094" s="27">
        <v>0</v>
      </c>
      <c r="I1094" s="27">
        <v>4.5003330531274345E-2</v>
      </c>
      <c r="J1094" s="27">
        <v>1.2450265018857469</v>
      </c>
      <c r="K1094" s="27">
        <v>0.64444449760867661</v>
      </c>
      <c r="L1094" s="27">
        <v>0</v>
      </c>
      <c r="M1094" s="27">
        <v>0</v>
      </c>
      <c r="N1094" s="27">
        <v>4.4000363230273745E-2</v>
      </c>
      <c r="O1094" s="27">
        <v>0.6884448608389504</v>
      </c>
    </row>
    <row r="1095" spans="1:15" x14ac:dyDescent="0.25">
      <c r="A1095" t="str">
        <f t="shared" si="17"/>
        <v>LEINSX43234</v>
      </c>
      <c r="B1095" s="3" t="s">
        <v>61</v>
      </c>
      <c r="C1095" s="3" t="s">
        <v>62</v>
      </c>
      <c r="D1095" s="4">
        <v>43234</v>
      </c>
      <c r="E1095" s="3" t="s">
        <v>92</v>
      </c>
      <c r="F1095" s="27">
        <v>1.7000564353893026</v>
      </c>
      <c r="G1095" s="27">
        <v>0</v>
      </c>
      <c r="H1095" s="27">
        <v>0</v>
      </c>
      <c r="I1095" s="27">
        <v>0.12601046501719218</v>
      </c>
      <c r="J1095" s="27">
        <v>1.8260669004064949</v>
      </c>
      <c r="K1095" s="27">
        <v>1.1374928316669046</v>
      </c>
      <c r="L1095" s="27">
        <v>0</v>
      </c>
      <c r="M1095" s="27">
        <v>0</v>
      </c>
      <c r="N1095" s="27">
        <v>0.11473603533863483</v>
      </c>
      <c r="O1095" s="27">
        <v>1.2522288670055395</v>
      </c>
    </row>
    <row r="1096" spans="1:15" x14ac:dyDescent="0.25">
      <c r="A1096" t="str">
        <f t="shared" si="17"/>
        <v>LEMIDF43234</v>
      </c>
      <c r="B1096" s="3" t="s">
        <v>63</v>
      </c>
      <c r="C1096" s="3" t="s">
        <v>64</v>
      </c>
      <c r="D1096" s="4">
        <v>43234</v>
      </c>
      <c r="E1096" s="3" t="s">
        <v>65</v>
      </c>
      <c r="F1096" s="27">
        <v>2.3298399594551853</v>
      </c>
      <c r="G1096" s="27">
        <v>5.0003661367221966E-2</v>
      </c>
      <c r="H1096" s="27">
        <v>0.2</v>
      </c>
      <c r="I1096" s="27">
        <v>5.9363068309694178E-2</v>
      </c>
      <c r="J1096" s="27">
        <v>2.6392066891321018</v>
      </c>
      <c r="K1096" s="27">
        <v>0.32132623266682264</v>
      </c>
      <c r="L1096" s="27">
        <v>0</v>
      </c>
      <c r="M1096" s="27">
        <v>0.2</v>
      </c>
      <c r="N1096" s="27">
        <v>5.7839823769261278E-2</v>
      </c>
      <c r="O1096" s="27">
        <v>0.57916605643608388</v>
      </c>
    </row>
    <row r="1097" spans="1:15" x14ac:dyDescent="0.25">
      <c r="A1097" t="str">
        <f t="shared" si="17"/>
        <v>LET10043234</v>
      </c>
      <c r="B1097" s="3" t="s">
        <v>66</v>
      </c>
      <c r="C1097" s="3" t="s">
        <v>67</v>
      </c>
      <c r="D1097" s="4">
        <v>43234</v>
      </c>
      <c r="E1097" s="3" t="s">
        <v>98</v>
      </c>
      <c r="F1097" s="27">
        <v>0.24987830059012028</v>
      </c>
      <c r="G1097" s="27">
        <v>0</v>
      </c>
      <c r="H1097" s="27">
        <v>0</v>
      </c>
      <c r="I1097" s="27">
        <v>8.9777400903874108E-3</v>
      </c>
      <c r="J1097" s="27">
        <v>0.25885604068050772</v>
      </c>
      <c r="K1097" s="27">
        <v>0</v>
      </c>
      <c r="L1097" s="27">
        <v>0</v>
      </c>
      <c r="M1097" s="27">
        <v>0</v>
      </c>
      <c r="N1097" s="27">
        <v>0</v>
      </c>
      <c r="O1097" s="27">
        <v>0</v>
      </c>
    </row>
    <row r="1098" spans="1:15" x14ac:dyDescent="0.25">
      <c r="A1098" t="str">
        <f t="shared" si="17"/>
        <v>LETAXP43234</v>
      </c>
      <c r="B1098" s="3" t="s">
        <v>69</v>
      </c>
      <c r="C1098" s="3" t="s">
        <v>70</v>
      </c>
      <c r="D1098" s="4">
        <v>43234</v>
      </c>
      <c r="E1098" s="3" t="s">
        <v>71</v>
      </c>
      <c r="F1098" s="27">
        <v>2.3941678661820269</v>
      </c>
      <c r="G1098" s="27">
        <v>5.0003616485704817E-2</v>
      </c>
      <c r="H1098" s="27">
        <v>0</v>
      </c>
      <c r="I1098" s="27">
        <v>0.25454968509945775</v>
      </c>
      <c r="J1098" s="27">
        <v>2.6987211677671894</v>
      </c>
      <c r="K1098" s="27">
        <v>1.4230513432096163</v>
      </c>
      <c r="L1098" s="27">
        <v>0</v>
      </c>
      <c r="M1098" s="27">
        <v>0</v>
      </c>
      <c r="N1098" s="27">
        <v>0.24175456990448177</v>
      </c>
      <c r="O1098" s="27">
        <v>1.6648059131140982</v>
      </c>
    </row>
    <row r="1099" spans="1:15" x14ac:dyDescent="0.25">
      <c r="A1099" t="str">
        <f t="shared" si="17"/>
        <v>LETF5043234</v>
      </c>
      <c r="B1099" s="3" t="s">
        <v>72</v>
      </c>
      <c r="C1099" s="3" t="s">
        <v>73</v>
      </c>
      <c r="D1099" s="4">
        <v>43234</v>
      </c>
      <c r="E1099" s="3" t="s">
        <v>99</v>
      </c>
      <c r="F1099" s="27">
        <v>9.9985558889913714E-2</v>
      </c>
      <c r="G1099" s="27">
        <v>0</v>
      </c>
      <c r="H1099" s="27">
        <v>0</v>
      </c>
      <c r="I1099" s="27">
        <v>1.7973754781060063E-3</v>
      </c>
      <c r="J1099" s="27">
        <v>0.10178293436801972</v>
      </c>
      <c r="K1099" s="27">
        <v>0</v>
      </c>
      <c r="L1099" s="27">
        <v>0</v>
      </c>
      <c r="M1099" s="27">
        <v>0</v>
      </c>
      <c r="N1099" s="27">
        <v>0</v>
      </c>
      <c r="O1099" s="27">
        <v>0</v>
      </c>
    </row>
    <row r="1100" spans="1:15" x14ac:dyDescent="0.25">
      <c r="A1100" t="str">
        <f t="shared" si="17"/>
        <v>LETFSX43234</v>
      </c>
      <c r="B1100" s="3" t="s">
        <v>75</v>
      </c>
      <c r="C1100" s="3" t="s">
        <v>76</v>
      </c>
      <c r="D1100" s="4">
        <v>43234</v>
      </c>
      <c r="E1100" s="3" t="s">
        <v>100</v>
      </c>
      <c r="F1100" s="27">
        <v>0.10000012363453575</v>
      </c>
      <c r="G1100" s="27">
        <v>0</v>
      </c>
      <c r="H1100" s="27">
        <v>0</v>
      </c>
      <c r="I1100" s="27">
        <v>0</v>
      </c>
      <c r="J1100" s="27">
        <v>0.10000012363453575</v>
      </c>
      <c r="K1100" s="27">
        <v>0</v>
      </c>
      <c r="L1100" s="27">
        <v>0</v>
      </c>
      <c r="M1100" s="27">
        <v>0</v>
      </c>
      <c r="N1100" s="27">
        <v>0</v>
      </c>
      <c r="O1100" s="27">
        <v>0</v>
      </c>
    </row>
    <row r="1101" spans="1:15" x14ac:dyDescent="0.25">
      <c r="A1101" t="str">
        <f t="shared" si="17"/>
        <v>LEULIS43234</v>
      </c>
      <c r="B1101" s="3" t="s">
        <v>78</v>
      </c>
      <c r="C1101" s="3" t="s">
        <v>79</v>
      </c>
      <c r="D1101" s="4">
        <v>43234</v>
      </c>
      <c r="E1101" s="3" t="s">
        <v>80</v>
      </c>
      <c r="F1101" s="27">
        <v>2.3460507207058634</v>
      </c>
      <c r="G1101" s="27">
        <v>5.0003673791395607E-2</v>
      </c>
      <c r="H1101" s="27">
        <v>0</v>
      </c>
      <c r="I1101" s="27">
        <v>0.24768917649170349</v>
      </c>
      <c r="J1101" s="27">
        <v>2.6437435709889625</v>
      </c>
      <c r="K1101" s="27">
        <v>1.2705654093089789</v>
      </c>
      <c r="L1101" s="27">
        <v>0</v>
      </c>
      <c r="M1101" s="27">
        <v>0</v>
      </c>
      <c r="N1101" s="27">
        <v>0.21611184984194129</v>
      </c>
      <c r="O1101" s="27">
        <v>1.4866772591509201</v>
      </c>
    </row>
    <row r="1102" spans="1:15" x14ac:dyDescent="0.25">
      <c r="A1102" t="str">
        <f t="shared" si="17"/>
        <v>LLIQDF43234</v>
      </c>
      <c r="B1102" s="3" t="s">
        <v>81</v>
      </c>
      <c r="C1102" s="3" t="s">
        <v>82</v>
      </c>
      <c r="D1102" s="4">
        <v>43234</v>
      </c>
      <c r="E1102" s="3" t="s">
        <v>83</v>
      </c>
      <c r="F1102" s="27">
        <v>0.23956114959100788</v>
      </c>
      <c r="G1102" s="27">
        <v>0</v>
      </c>
      <c r="H1102" s="27">
        <v>0</v>
      </c>
      <c r="I1102" s="27">
        <v>5.3196296098344583E-3</v>
      </c>
      <c r="J1102" s="27">
        <v>0.24488077920084234</v>
      </c>
      <c r="K1102" s="27">
        <v>9.9542509394076537E-2</v>
      </c>
      <c r="L1102" s="27">
        <v>0</v>
      </c>
      <c r="M1102" s="27">
        <v>0</v>
      </c>
      <c r="N1102" s="27">
        <v>5.3175492324507257E-3</v>
      </c>
      <c r="O1102" s="27">
        <v>0.10486005862652727</v>
      </c>
    </row>
    <row r="1103" spans="1:15" x14ac:dyDescent="0.25">
      <c r="A1103" t="str">
        <f t="shared" si="17"/>
        <v>LDBOND43235</v>
      </c>
      <c r="B1103" s="3" t="s">
        <v>11</v>
      </c>
      <c r="C1103" s="3" t="s">
        <v>12</v>
      </c>
      <c r="D1103" s="4">
        <v>43235</v>
      </c>
      <c r="E1103" s="3" t="s">
        <v>13</v>
      </c>
      <c r="F1103" s="27">
        <v>1.0004144850866057</v>
      </c>
      <c r="G1103" s="27">
        <v>0</v>
      </c>
      <c r="H1103" s="27">
        <v>0</v>
      </c>
      <c r="I1103" s="27">
        <v>8.2874291177992221E-2</v>
      </c>
      <c r="J1103" s="27">
        <v>1.083288776264598</v>
      </c>
      <c r="K1103" s="27">
        <v>0.49715985257751855</v>
      </c>
      <c r="L1103" s="27">
        <v>0</v>
      </c>
      <c r="M1103" s="27">
        <v>0</v>
      </c>
      <c r="N1103" s="27">
        <v>8.2289824520394572E-2</v>
      </c>
      <c r="O1103" s="27">
        <v>0.57944967709791317</v>
      </c>
    </row>
    <row r="1104" spans="1:15" x14ac:dyDescent="0.25">
      <c r="A1104" t="str">
        <f t="shared" si="17"/>
        <v>LDCPO243235</v>
      </c>
      <c r="B1104" s="3" t="s">
        <v>14</v>
      </c>
      <c r="C1104" s="3" t="s">
        <v>15</v>
      </c>
      <c r="D1104" s="4">
        <v>43235</v>
      </c>
      <c r="E1104" s="3" t="s">
        <v>16</v>
      </c>
      <c r="F1104" s="27">
        <v>0</v>
      </c>
      <c r="G1104" s="27">
        <v>0</v>
      </c>
      <c r="H1104" s="27">
        <v>0</v>
      </c>
      <c r="I1104" s="27">
        <v>0</v>
      </c>
      <c r="J1104" s="27">
        <v>0</v>
      </c>
      <c r="K1104" s="27">
        <v>0</v>
      </c>
      <c r="L1104" s="27">
        <v>0</v>
      </c>
      <c r="M1104" s="27">
        <v>0</v>
      </c>
      <c r="N1104" s="27">
        <v>0</v>
      </c>
      <c r="O1104" s="27">
        <v>0</v>
      </c>
    </row>
    <row r="1105" spans="1:15" x14ac:dyDescent="0.25">
      <c r="A1105" t="str">
        <f t="shared" si="17"/>
        <v>LDDAF143235</v>
      </c>
      <c r="B1105" s="3" t="s">
        <v>17</v>
      </c>
      <c r="C1105" s="3" t="s">
        <v>18</v>
      </c>
      <c r="D1105" s="4">
        <v>43235</v>
      </c>
      <c r="E1105" s="5" t="s">
        <v>19</v>
      </c>
      <c r="F1105" s="27">
        <v>2.2500847562348438</v>
      </c>
      <c r="G1105" s="27">
        <v>0</v>
      </c>
      <c r="H1105" s="27">
        <v>0</v>
      </c>
      <c r="I1105" s="27">
        <v>0.17461188004440448</v>
      </c>
      <c r="J1105" s="27">
        <v>2.4246966362792484</v>
      </c>
      <c r="K1105" s="27">
        <v>1.0800146552298782</v>
      </c>
      <c r="L1105" s="27">
        <v>0</v>
      </c>
      <c r="M1105" s="27">
        <v>0</v>
      </c>
      <c r="N1105" s="27">
        <v>0.17460648806972684</v>
      </c>
      <c r="O1105" s="27">
        <v>1.2546211432996051</v>
      </c>
    </row>
    <row r="1106" spans="1:15" x14ac:dyDescent="0.25">
      <c r="A1106" t="str">
        <f t="shared" si="17"/>
        <v>LDDAF243235</v>
      </c>
      <c r="B1106" s="3" t="s">
        <v>20</v>
      </c>
      <c r="C1106" s="3" t="s">
        <v>21</v>
      </c>
      <c r="D1106" s="4">
        <v>43235</v>
      </c>
      <c r="E1106" s="3" t="s">
        <v>22</v>
      </c>
      <c r="F1106" s="27">
        <v>2.2500913775957692</v>
      </c>
      <c r="G1106" s="27">
        <v>0</v>
      </c>
      <c r="H1106" s="27">
        <v>0</v>
      </c>
      <c r="I1106" s="27">
        <v>0.1980114725019971</v>
      </c>
      <c r="J1106" s="27">
        <v>2.4481028500977664</v>
      </c>
      <c r="K1106" s="27">
        <v>1.2200092862605318</v>
      </c>
      <c r="L1106" s="27">
        <v>0</v>
      </c>
      <c r="M1106" s="27">
        <v>0</v>
      </c>
      <c r="N1106" s="27">
        <v>0.19801071162453876</v>
      </c>
      <c r="O1106" s="27">
        <v>1.4180199978850707</v>
      </c>
    </row>
    <row r="1107" spans="1:15" x14ac:dyDescent="0.25">
      <c r="A1107" t="str">
        <f t="shared" si="17"/>
        <v>LDDAF343235</v>
      </c>
      <c r="B1107" s="3" t="s">
        <v>23</v>
      </c>
      <c r="C1107" s="3" t="s">
        <v>24</v>
      </c>
      <c r="D1107" s="4">
        <v>43235</v>
      </c>
      <c r="E1107" s="3" t="s">
        <v>25</v>
      </c>
      <c r="F1107" s="27">
        <v>2.2500861080532069</v>
      </c>
      <c r="G1107" s="27">
        <v>0</v>
      </c>
      <c r="H1107" s="27">
        <v>0</v>
      </c>
      <c r="I1107" s="27">
        <v>0.19621215583620727</v>
      </c>
      <c r="J1107" s="27">
        <v>2.446298263889414</v>
      </c>
      <c r="K1107" s="27">
        <v>1.2300196579481133</v>
      </c>
      <c r="L1107" s="27">
        <v>0</v>
      </c>
      <c r="M1107" s="27">
        <v>0</v>
      </c>
      <c r="N1107" s="27">
        <v>0.19620579429755403</v>
      </c>
      <c r="O1107" s="27">
        <v>1.4262254522456672</v>
      </c>
    </row>
    <row r="1108" spans="1:15" x14ac:dyDescent="0.25">
      <c r="A1108" t="str">
        <f t="shared" si="17"/>
        <v>LDGETF43235</v>
      </c>
      <c r="B1108" s="3" t="s">
        <v>26</v>
      </c>
      <c r="C1108" s="3" t="s">
        <v>27</v>
      </c>
      <c r="D1108" s="4">
        <v>43235</v>
      </c>
      <c r="E1108" s="3" t="s">
        <v>97</v>
      </c>
      <c r="F1108" s="27">
        <v>0.25000183051681646</v>
      </c>
      <c r="G1108" s="27">
        <v>0</v>
      </c>
      <c r="H1108" s="27">
        <v>0</v>
      </c>
      <c r="I1108" s="27">
        <v>2.7000504306409698E-2</v>
      </c>
      <c r="J1108" s="27">
        <v>0.27700233482322617</v>
      </c>
      <c r="K1108" s="27">
        <v>0</v>
      </c>
      <c r="L1108" s="27">
        <v>0</v>
      </c>
      <c r="M1108" s="27">
        <v>0</v>
      </c>
      <c r="N1108" s="27">
        <v>0</v>
      </c>
      <c r="O1108" s="27">
        <v>0</v>
      </c>
    </row>
    <row r="1109" spans="1:15" x14ac:dyDescent="0.25">
      <c r="A1109" t="str">
        <f t="shared" si="17"/>
        <v>LDGSEC43235</v>
      </c>
      <c r="B1109" s="3" t="s">
        <v>29</v>
      </c>
      <c r="C1109" s="3" t="s">
        <v>30</v>
      </c>
      <c r="D1109" s="4">
        <v>43235</v>
      </c>
      <c r="E1109" s="3" t="s">
        <v>31</v>
      </c>
      <c r="F1109" s="27">
        <v>1.0971822950950256</v>
      </c>
      <c r="G1109" s="27">
        <v>0</v>
      </c>
      <c r="H1109" s="27">
        <v>0.2</v>
      </c>
      <c r="I1109" s="27">
        <v>6.4290799249063543E-2</v>
      </c>
      <c r="J1109" s="27">
        <v>1.3614730943440891</v>
      </c>
      <c r="K1109" s="27">
        <v>0.18841689501013659</v>
      </c>
      <c r="L1109" s="27">
        <v>0</v>
      </c>
      <c r="M1109" s="27">
        <v>0.2</v>
      </c>
      <c r="N1109" s="27">
        <v>6.2715944832198639E-2</v>
      </c>
      <c r="O1109" s="27">
        <v>0.45113283984233521</v>
      </c>
    </row>
    <row r="1110" spans="1:15" x14ac:dyDescent="0.25">
      <c r="A1110" t="str">
        <f t="shared" si="17"/>
        <v>LDINPF43235</v>
      </c>
      <c r="B1110" s="3" t="s">
        <v>32</v>
      </c>
      <c r="C1110" s="3" t="s">
        <v>33</v>
      </c>
      <c r="D1110" s="4">
        <v>43235</v>
      </c>
      <c r="E1110" s="3" t="s">
        <v>34</v>
      </c>
      <c r="F1110" s="27">
        <v>1.094832930803348</v>
      </c>
      <c r="G1110" s="27">
        <v>0</v>
      </c>
      <c r="H1110" s="27">
        <v>0</v>
      </c>
      <c r="I1110" s="27">
        <v>6.2067693777269298E-2</v>
      </c>
      <c r="J1110" s="27">
        <v>1.1569006245806173</v>
      </c>
      <c r="K1110" s="27">
        <v>0.43656300050230096</v>
      </c>
      <c r="L1110" s="27">
        <v>0</v>
      </c>
      <c r="M1110" s="27">
        <v>0</v>
      </c>
      <c r="N1110" s="27">
        <v>6.0581703932365068E-2</v>
      </c>
      <c r="O1110" s="27">
        <v>0.49714470443466602</v>
      </c>
    </row>
    <row r="1111" spans="1:15" x14ac:dyDescent="0.25">
      <c r="A1111" t="str">
        <f t="shared" si="17"/>
        <v>LDMIPF43235</v>
      </c>
      <c r="B1111" s="3" t="s">
        <v>35</v>
      </c>
      <c r="C1111" s="3" t="s">
        <v>36</v>
      </c>
      <c r="D1111" s="4">
        <v>43235</v>
      </c>
      <c r="E1111" s="3" t="s">
        <v>37</v>
      </c>
      <c r="F1111" s="27">
        <v>2.1218106633214338</v>
      </c>
      <c r="G1111" s="27">
        <v>5.0003606593822192E-2</v>
      </c>
      <c r="H1111" s="27">
        <v>0.2</v>
      </c>
      <c r="I1111" s="27">
        <v>0.3063333346857498</v>
      </c>
      <c r="J1111" s="27">
        <v>2.6781476046010058</v>
      </c>
      <c r="K1111" s="27">
        <v>1.4289318804231499</v>
      </c>
      <c r="L1111" s="27">
        <v>0</v>
      </c>
      <c r="M1111" s="27">
        <v>0.2</v>
      </c>
      <c r="N1111" s="27">
        <v>0.28241513854295841</v>
      </c>
      <c r="O1111" s="27">
        <v>1.9113470189661084</v>
      </c>
    </row>
    <row r="1112" spans="1:15" x14ac:dyDescent="0.25">
      <c r="A1112" t="str">
        <f t="shared" si="17"/>
        <v>LDSAPF43235</v>
      </c>
      <c r="B1112" s="3" t="s">
        <v>38</v>
      </c>
      <c r="C1112" s="3" t="s">
        <v>39</v>
      </c>
      <c r="D1112" s="4">
        <v>43235</v>
      </c>
      <c r="E1112" s="3" t="s">
        <v>40</v>
      </c>
      <c r="F1112" s="27">
        <v>0.80002428872332598</v>
      </c>
      <c r="G1112" s="27">
        <v>0</v>
      </c>
      <c r="H1112" s="27">
        <v>0</v>
      </c>
      <c r="I1112" s="27">
        <v>3.9601677026368458E-2</v>
      </c>
      <c r="J1112" s="27">
        <v>0.83962596574969439</v>
      </c>
      <c r="K1112" s="27">
        <v>0.26599053519915311</v>
      </c>
      <c r="L1112" s="27">
        <v>0</v>
      </c>
      <c r="M1112" s="27">
        <v>0</v>
      </c>
      <c r="N1112" s="27">
        <v>3.8878320786897451E-2</v>
      </c>
      <c r="O1112" s="27">
        <v>0.30486885598605057</v>
      </c>
    </row>
    <row r="1113" spans="1:15" x14ac:dyDescent="0.25">
      <c r="A1113" t="str">
        <f t="shared" si="17"/>
        <v>LEBALF43235</v>
      </c>
      <c r="B1113" s="3" t="s">
        <v>41</v>
      </c>
      <c r="C1113" s="3" t="s">
        <v>42</v>
      </c>
      <c r="D1113" s="4">
        <v>43235</v>
      </c>
      <c r="E1113" s="3" t="s">
        <v>43</v>
      </c>
      <c r="F1113" s="27">
        <v>2.3150056530985914</v>
      </c>
      <c r="G1113" s="27">
        <v>5.0003619559130859E-2</v>
      </c>
      <c r="H1113" s="27">
        <v>0.2</v>
      </c>
      <c r="I1113" s="27">
        <v>5.6693041819946409E-2</v>
      </c>
      <c r="J1113" s="27">
        <v>2.6217023144776688</v>
      </c>
      <c r="K1113" s="27">
        <v>0.31304276017626737</v>
      </c>
      <c r="L1113" s="27">
        <v>0</v>
      </c>
      <c r="M1113" s="27">
        <v>0.2</v>
      </c>
      <c r="N1113" s="27">
        <v>5.6347713359984779E-2</v>
      </c>
      <c r="O1113" s="27">
        <v>0.56939047353625216</v>
      </c>
    </row>
    <row r="1114" spans="1:15" x14ac:dyDescent="0.25">
      <c r="A1114" t="str">
        <f t="shared" si="17"/>
        <v>LEBFSF43235</v>
      </c>
      <c r="B1114" s="3" t="s">
        <v>44</v>
      </c>
      <c r="C1114" s="3" t="s">
        <v>45</v>
      </c>
      <c r="D1114" s="4">
        <v>43235</v>
      </c>
      <c r="E1114" s="3" t="s">
        <v>46</v>
      </c>
      <c r="F1114" s="27">
        <v>2.5001251932948625</v>
      </c>
      <c r="G1114" s="27">
        <v>5.0004181904233926E-2</v>
      </c>
      <c r="H1114" s="27">
        <v>0.2</v>
      </c>
      <c r="I1114" s="27">
        <v>0.21961836692339542</v>
      </c>
      <c r="J1114" s="27">
        <v>2.9697477421224918</v>
      </c>
      <c r="K1114" s="27">
        <v>1.0360425706758449</v>
      </c>
      <c r="L1114" s="27">
        <v>0</v>
      </c>
      <c r="M1114" s="27">
        <v>0.2</v>
      </c>
      <c r="N1114" s="27">
        <v>0.20809085758268642</v>
      </c>
      <c r="O1114" s="27">
        <v>1.4441334282585312</v>
      </c>
    </row>
    <row r="1115" spans="1:15" x14ac:dyDescent="0.25">
      <c r="A1115" t="str">
        <f t="shared" si="17"/>
        <v>LECHID43235</v>
      </c>
      <c r="B1115" s="3" t="s">
        <v>47</v>
      </c>
      <c r="C1115" s="3" t="s">
        <v>48</v>
      </c>
      <c r="D1115" s="4">
        <v>43235</v>
      </c>
      <c r="E1115" s="3" t="s">
        <v>49</v>
      </c>
      <c r="F1115" s="27">
        <v>2.4746948525268539</v>
      </c>
      <c r="G1115" s="27">
        <v>0</v>
      </c>
      <c r="H1115" s="27">
        <v>0</v>
      </c>
      <c r="I1115" s="27">
        <v>0.26904353257961999</v>
      </c>
      <c r="J1115" s="27">
        <v>2.7437383851064738</v>
      </c>
      <c r="K1115" s="27">
        <v>1.4621689316837148</v>
      </c>
      <c r="L1115" s="27">
        <v>0</v>
      </c>
      <c r="M1115" s="27">
        <v>0</v>
      </c>
      <c r="N1115" s="27">
        <v>0.24873027897110447</v>
      </c>
      <c r="O1115" s="27">
        <v>1.7108992106548193</v>
      </c>
    </row>
    <row r="1116" spans="1:15" x14ac:dyDescent="0.25">
      <c r="A1116" t="str">
        <f t="shared" si="17"/>
        <v>LEEQTF43235</v>
      </c>
      <c r="B1116" s="3" t="s">
        <v>50</v>
      </c>
      <c r="C1116" s="3" t="s">
        <v>51</v>
      </c>
      <c r="D1116" s="4">
        <v>43235</v>
      </c>
      <c r="E1116" s="3" t="s">
        <v>52</v>
      </c>
      <c r="F1116" s="27">
        <v>2.3284684112583736</v>
      </c>
      <c r="G1116" s="27">
        <v>5.0003989086672994E-2</v>
      </c>
      <c r="H1116" s="27">
        <v>0.2</v>
      </c>
      <c r="I1116" s="27">
        <v>0.28952561709858482</v>
      </c>
      <c r="J1116" s="27">
        <v>2.8679980174436315</v>
      </c>
      <c r="K1116" s="27">
        <v>1.4616533537801115</v>
      </c>
      <c r="L1116" s="27">
        <v>0</v>
      </c>
      <c r="M1116" s="27">
        <v>0.2</v>
      </c>
      <c r="N1116" s="27">
        <v>0.28650803029426686</v>
      </c>
      <c r="O1116" s="27">
        <v>1.9481613840743783</v>
      </c>
    </row>
    <row r="1117" spans="1:15" x14ac:dyDescent="0.25">
      <c r="A1117" t="str">
        <f t="shared" si="17"/>
        <v>LEGROW43235</v>
      </c>
      <c r="B1117" s="3" t="s">
        <v>53</v>
      </c>
      <c r="C1117" s="3" t="s">
        <v>54</v>
      </c>
      <c r="D1117" s="4">
        <v>43235</v>
      </c>
      <c r="E1117" s="3" t="s">
        <v>55</v>
      </c>
      <c r="F1117" s="27">
        <v>2.3517999972258652</v>
      </c>
      <c r="G1117" s="27">
        <v>5.0004019571457399E-2</v>
      </c>
      <c r="H1117" s="27">
        <v>0.2</v>
      </c>
      <c r="I1117" s="27">
        <v>0.27572457286388613</v>
      </c>
      <c r="J1117" s="27">
        <v>2.8775285896612086</v>
      </c>
      <c r="K1117" s="27">
        <v>1.392491223790794</v>
      </c>
      <c r="L1117" s="27">
        <v>0</v>
      </c>
      <c r="M1117" s="27">
        <v>0.2</v>
      </c>
      <c r="N1117" s="27">
        <v>0.27225823389864923</v>
      </c>
      <c r="O1117" s="27">
        <v>1.8647494576894432</v>
      </c>
    </row>
    <row r="1118" spans="1:15" x14ac:dyDescent="0.25">
      <c r="A1118" t="str">
        <f t="shared" si="17"/>
        <v>LEINFA43235</v>
      </c>
      <c r="B1118" s="3" t="s">
        <v>56</v>
      </c>
      <c r="C1118" s="3" t="s">
        <v>57</v>
      </c>
      <c r="D1118" s="4">
        <v>43235</v>
      </c>
      <c r="E1118" s="3" t="s">
        <v>58</v>
      </c>
      <c r="F1118" s="27">
        <v>2.5001231030362141</v>
      </c>
      <c r="G1118" s="27">
        <v>0</v>
      </c>
      <c r="H1118" s="27">
        <v>0.2</v>
      </c>
      <c r="I1118" s="27">
        <v>0.25382107217720512</v>
      </c>
      <c r="J1118" s="27">
        <v>2.9539441752134192</v>
      </c>
      <c r="K1118" s="27">
        <v>1.1841427018377106</v>
      </c>
      <c r="L1118" s="27">
        <v>0</v>
      </c>
      <c r="M1118" s="27">
        <v>0.2</v>
      </c>
      <c r="N1118" s="27">
        <v>0.23655541220034626</v>
      </c>
      <c r="O1118" s="27">
        <v>1.6206981140380567</v>
      </c>
    </row>
    <row r="1119" spans="1:15" x14ac:dyDescent="0.25">
      <c r="A1119" t="str">
        <f t="shared" si="17"/>
        <v>LEINNF43235</v>
      </c>
      <c r="B1119" s="3" t="s">
        <v>59</v>
      </c>
      <c r="C1119" s="3" t="s">
        <v>60</v>
      </c>
      <c r="D1119" s="4">
        <v>43235</v>
      </c>
      <c r="E1119" s="3" t="s">
        <v>93</v>
      </c>
      <c r="F1119" s="27">
        <v>1.200027617294273</v>
      </c>
      <c r="G1119" s="27">
        <v>0</v>
      </c>
      <c r="H1119" s="27">
        <v>0</v>
      </c>
      <c r="I1119" s="27">
        <v>4.5002402510972372E-2</v>
      </c>
      <c r="J1119" s="27">
        <v>1.2450300198052453</v>
      </c>
      <c r="K1119" s="27">
        <v>0.64444082384398971</v>
      </c>
      <c r="L1119" s="27">
        <v>0</v>
      </c>
      <c r="M1119" s="27">
        <v>0</v>
      </c>
      <c r="N1119" s="27">
        <v>4.4000934106249154E-2</v>
      </c>
      <c r="O1119" s="27">
        <v>0.68844175795023888</v>
      </c>
    </row>
    <row r="1120" spans="1:15" x14ac:dyDescent="0.25">
      <c r="A1120" t="str">
        <f t="shared" si="17"/>
        <v>LEINSX43235</v>
      </c>
      <c r="B1120" s="3" t="s">
        <v>61</v>
      </c>
      <c r="C1120" s="3" t="s">
        <v>62</v>
      </c>
      <c r="D1120" s="4">
        <v>43235</v>
      </c>
      <c r="E1120" s="3" t="s">
        <v>92</v>
      </c>
      <c r="F1120" s="27">
        <v>1.7000569507636751</v>
      </c>
      <c r="G1120" s="27">
        <v>0</v>
      </c>
      <c r="H1120" s="27">
        <v>0</v>
      </c>
      <c r="I1120" s="27">
        <v>0.12601152879375196</v>
      </c>
      <c r="J1120" s="27">
        <v>1.8260684795574271</v>
      </c>
      <c r="K1120" s="27">
        <v>1.1374561004074044</v>
      </c>
      <c r="L1120" s="27">
        <v>0</v>
      </c>
      <c r="M1120" s="27">
        <v>0</v>
      </c>
      <c r="N1120" s="27">
        <v>0.11470473090963293</v>
      </c>
      <c r="O1120" s="27">
        <v>1.2521608313170374</v>
      </c>
    </row>
    <row r="1121" spans="1:15" x14ac:dyDescent="0.25">
      <c r="A1121" t="str">
        <f t="shared" si="17"/>
        <v>LEMIDF43235</v>
      </c>
      <c r="B1121" s="3" t="s">
        <v>63</v>
      </c>
      <c r="C1121" s="3" t="s">
        <v>64</v>
      </c>
      <c r="D1121" s="4">
        <v>43235</v>
      </c>
      <c r="E1121" s="3" t="s">
        <v>65</v>
      </c>
      <c r="F1121" s="27">
        <v>2.3302406792356902</v>
      </c>
      <c r="G1121" s="27">
        <v>5.0003597697110949E-2</v>
      </c>
      <c r="H1121" s="27">
        <v>0.2</v>
      </c>
      <c r="I1121" s="27">
        <v>5.9435013267114901E-2</v>
      </c>
      <c r="J1121" s="27">
        <v>2.6396792901999167</v>
      </c>
      <c r="K1121" s="27">
        <v>0.32175036128567031</v>
      </c>
      <c r="L1121" s="27">
        <v>0</v>
      </c>
      <c r="M1121" s="27">
        <v>0.2</v>
      </c>
      <c r="N1121" s="27">
        <v>5.7915883623813308E-2</v>
      </c>
      <c r="O1121" s="27">
        <v>0.5796662449094836</v>
      </c>
    </row>
    <row r="1122" spans="1:15" x14ac:dyDescent="0.25">
      <c r="A1122" t="str">
        <f t="shared" si="17"/>
        <v>LET10043235</v>
      </c>
      <c r="B1122" s="3" t="s">
        <v>66</v>
      </c>
      <c r="C1122" s="3" t="s">
        <v>67</v>
      </c>
      <c r="D1122" s="4">
        <v>43235</v>
      </c>
      <c r="E1122" s="3" t="s">
        <v>98</v>
      </c>
      <c r="F1122" s="27">
        <v>0.24987818127958747</v>
      </c>
      <c r="G1122" s="27">
        <v>0</v>
      </c>
      <c r="H1122" s="27">
        <v>0</v>
      </c>
      <c r="I1122" s="27">
        <v>8.9779210211650712E-3</v>
      </c>
      <c r="J1122" s="27">
        <v>0.25885610230075257</v>
      </c>
      <c r="K1122" s="27">
        <v>0</v>
      </c>
      <c r="L1122" s="27">
        <v>0</v>
      </c>
      <c r="M1122" s="27">
        <v>0</v>
      </c>
      <c r="N1122" s="27">
        <v>0</v>
      </c>
      <c r="O1122" s="27">
        <v>0</v>
      </c>
    </row>
    <row r="1123" spans="1:15" x14ac:dyDescent="0.25">
      <c r="A1123" t="str">
        <f t="shared" si="17"/>
        <v>LETAXP43235</v>
      </c>
      <c r="B1123" s="3" t="s">
        <v>69</v>
      </c>
      <c r="C1123" s="3" t="s">
        <v>70</v>
      </c>
      <c r="D1123" s="4">
        <v>43235</v>
      </c>
      <c r="E1123" s="3" t="s">
        <v>71</v>
      </c>
      <c r="F1123" s="27">
        <v>2.3943690977328593</v>
      </c>
      <c r="G1123" s="27">
        <v>5.0003681006350165E-2</v>
      </c>
      <c r="H1123" s="27">
        <v>0</v>
      </c>
      <c r="I1123" s="27">
        <v>0.25458561691966669</v>
      </c>
      <c r="J1123" s="27">
        <v>2.6989583956588761</v>
      </c>
      <c r="K1123" s="27">
        <v>1.4235485148724347</v>
      </c>
      <c r="L1123" s="27">
        <v>0</v>
      </c>
      <c r="M1123" s="27">
        <v>0</v>
      </c>
      <c r="N1123" s="27">
        <v>0.24184814844586841</v>
      </c>
      <c r="O1123" s="27">
        <v>1.665396663318303</v>
      </c>
    </row>
    <row r="1124" spans="1:15" x14ac:dyDescent="0.25">
      <c r="A1124" t="str">
        <f t="shared" si="17"/>
        <v>LETF5043235</v>
      </c>
      <c r="B1124" s="3" t="s">
        <v>72</v>
      </c>
      <c r="C1124" s="3" t="s">
        <v>73</v>
      </c>
      <c r="D1124" s="4">
        <v>43235</v>
      </c>
      <c r="E1124" s="3" t="s">
        <v>99</v>
      </c>
      <c r="F1124" s="27">
        <v>9.9985527599987856E-2</v>
      </c>
      <c r="G1124" s="27">
        <v>0</v>
      </c>
      <c r="H1124" s="27">
        <v>0</v>
      </c>
      <c r="I1124" s="27">
        <v>1.7973951215239682E-3</v>
      </c>
      <c r="J1124" s="27">
        <v>0.10178292272151182</v>
      </c>
      <c r="K1124" s="27">
        <v>0</v>
      </c>
      <c r="L1124" s="27">
        <v>0</v>
      </c>
      <c r="M1124" s="27">
        <v>0</v>
      </c>
      <c r="N1124" s="27">
        <v>0</v>
      </c>
      <c r="O1124" s="27">
        <v>0</v>
      </c>
    </row>
    <row r="1125" spans="1:15" x14ac:dyDescent="0.25">
      <c r="A1125" t="str">
        <f t="shared" si="17"/>
        <v>LETFSX43235</v>
      </c>
      <c r="B1125" s="3" t="s">
        <v>75</v>
      </c>
      <c r="C1125" s="3" t="s">
        <v>76</v>
      </c>
      <c r="D1125" s="4">
        <v>43235</v>
      </c>
      <c r="E1125" s="3" t="s">
        <v>100</v>
      </c>
      <c r="F1125" s="27">
        <v>0.10000044991676403</v>
      </c>
      <c r="G1125" s="27">
        <v>0</v>
      </c>
      <c r="H1125" s="27">
        <v>0</v>
      </c>
      <c r="I1125" s="27">
        <v>0</v>
      </c>
      <c r="J1125" s="27">
        <v>0.10000044991676403</v>
      </c>
      <c r="K1125" s="27">
        <v>0</v>
      </c>
      <c r="L1125" s="27">
        <v>0</v>
      </c>
      <c r="M1125" s="27">
        <v>0</v>
      </c>
      <c r="N1125" s="27">
        <v>0</v>
      </c>
      <c r="O1125" s="27">
        <v>0</v>
      </c>
    </row>
    <row r="1126" spans="1:15" x14ac:dyDescent="0.25">
      <c r="A1126" t="str">
        <f t="shared" si="17"/>
        <v>LEULIS43235</v>
      </c>
      <c r="B1126" s="3" t="s">
        <v>78</v>
      </c>
      <c r="C1126" s="3" t="s">
        <v>79</v>
      </c>
      <c r="D1126" s="4">
        <v>43235</v>
      </c>
      <c r="E1126" s="3" t="s">
        <v>80</v>
      </c>
      <c r="F1126" s="27">
        <v>2.3462070285328092</v>
      </c>
      <c r="G1126" s="27">
        <v>5.0003603348763609E-2</v>
      </c>
      <c r="H1126" s="27">
        <v>0</v>
      </c>
      <c r="I1126" s="27">
        <v>0.24771727264811691</v>
      </c>
      <c r="J1126" s="27">
        <v>2.6439279045296895</v>
      </c>
      <c r="K1126" s="27">
        <v>1.2710420278695713</v>
      </c>
      <c r="L1126" s="27">
        <v>0</v>
      </c>
      <c r="M1126" s="27">
        <v>0</v>
      </c>
      <c r="N1126" s="27">
        <v>0.21619254078034511</v>
      </c>
      <c r="O1126" s="27">
        <v>1.4872345686499164</v>
      </c>
    </row>
    <row r="1127" spans="1:15" x14ac:dyDescent="0.25">
      <c r="A1127" t="str">
        <f t="shared" si="17"/>
        <v>LLIQDF43235</v>
      </c>
      <c r="B1127" s="3" t="s">
        <v>81</v>
      </c>
      <c r="C1127" s="3" t="s">
        <v>82</v>
      </c>
      <c r="D1127" s="4">
        <v>43235</v>
      </c>
      <c r="E1127" s="3" t="s">
        <v>83</v>
      </c>
      <c r="F1127" s="27">
        <v>0.23954690782978461</v>
      </c>
      <c r="G1127" s="27">
        <v>0</v>
      </c>
      <c r="H1127" s="27">
        <v>0</v>
      </c>
      <c r="I1127" s="27">
        <v>5.3169726059055164E-3</v>
      </c>
      <c r="J1127" s="27">
        <v>0.24486388043569013</v>
      </c>
      <c r="K1127" s="27">
        <v>9.9527298630844474E-2</v>
      </c>
      <c r="L1127" s="27">
        <v>0</v>
      </c>
      <c r="M1127" s="27">
        <v>0</v>
      </c>
      <c r="N1127" s="27">
        <v>5.3148045765593222E-3</v>
      </c>
      <c r="O1127" s="27">
        <v>0.10484210320740379</v>
      </c>
    </row>
    <row r="1128" spans="1:15" x14ac:dyDescent="0.25">
      <c r="A1128" t="str">
        <f t="shared" si="17"/>
        <v>LDBOND43236</v>
      </c>
      <c r="B1128" s="3" t="s">
        <v>11</v>
      </c>
      <c r="C1128" s="3" t="s">
        <v>12</v>
      </c>
      <c r="D1128" s="4">
        <v>43236</v>
      </c>
      <c r="E1128" s="3" t="s">
        <v>13</v>
      </c>
      <c r="F1128" s="27">
        <v>1.0700194192744263</v>
      </c>
      <c r="G1128" s="27">
        <v>0</v>
      </c>
      <c r="H1128" s="27">
        <v>0</v>
      </c>
      <c r="I1128" s="27">
        <v>9.5403012130610032E-2</v>
      </c>
      <c r="J1128" s="27">
        <v>1.1654224314050363</v>
      </c>
      <c r="K1128" s="27">
        <v>0.56676644627922412</v>
      </c>
      <c r="L1128" s="27">
        <v>0</v>
      </c>
      <c r="M1128" s="27">
        <v>0</v>
      </c>
      <c r="N1128" s="27">
        <v>9.4819272015387535E-2</v>
      </c>
      <c r="O1128" s="27">
        <v>0.66158571829461166</v>
      </c>
    </row>
    <row r="1129" spans="1:15" x14ac:dyDescent="0.25">
      <c r="A1129" t="str">
        <f t="shared" si="17"/>
        <v>LDCPO243236</v>
      </c>
      <c r="B1129" s="3" t="s">
        <v>14</v>
      </c>
      <c r="C1129" s="3" t="s">
        <v>15</v>
      </c>
      <c r="D1129" s="4">
        <v>43236</v>
      </c>
      <c r="E1129" s="3" t="s">
        <v>16</v>
      </c>
      <c r="F1129" s="27">
        <v>0</v>
      </c>
      <c r="G1129" s="27">
        <v>0</v>
      </c>
      <c r="H1129" s="27">
        <v>0</v>
      </c>
      <c r="I1129" s="27">
        <v>0</v>
      </c>
      <c r="J1129" s="27">
        <v>0</v>
      </c>
      <c r="K1129" s="27">
        <v>0</v>
      </c>
      <c r="L1129" s="27">
        <v>0</v>
      </c>
      <c r="M1129" s="27">
        <v>0</v>
      </c>
      <c r="N1129" s="27">
        <v>0</v>
      </c>
      <c r="O1129" s="27">
        <v>0</v>
      </c>
    </row>
    <row r="1130" spans="1:15" x14ac:dyDescent="0.25">
      <c r="A1130" t="str">
        <f t="shared" si="17"/>
        <v>LDDAF143236</v>
      </c>
      <c r="B1130" s="3" t="s">
        <v>17</v>
      </c>
      <c r="C1130" s="3" t="s">
        <v>18</v>
      </c>
      <c r="D1130" s="4">
        <v>43236</v>
      </c>
      <c r="E1130" s="5" t="s">
        <v>19</v>
      </c>
      <c r="F1130" s="27">
        <v>2.2500843892222693</v>
      </c>
      <c r="G1130" s="27">
        <v>0</v>
      </c>
      <c r="H1130" s="27">
        <v>0</v>
      </c>
      <c r="I1130" s="27">
        <v>0.17461251033049036</v>
      </c>
      <c r="J1130" s="27">
        <v>2.4246968995527598</v>
      </c>
      <c r="K1130" s="27">
        <v>1.0800106322953447</v>
      </c>
      <c r="L1130" s="27">
        <v>0</v>
      </c>
      <c r="M1130" s="27">
        <v>0</v>
      </c>
      <c r="N1130" s="27">
        <v>0.17460561403900657</v>
      </c>
      <c r="O1130" s="27">
        <v>1.2546162463343513</v>
      </c>
    </row>
    <row r="1131" spans="1:15" x14ac:dyDescent="0.25">
      <c r="A1131" t="str">
        <f t="shared" si="17"/>
        <v>LDDAF243236</v>
      </c>
      <c r="B1131" s="3" t="s">
        <v>20</v>
      </c>
      <c r="C1131" s="3" t="s">
        <v>21</v>
      </c>
      <c r="D1131" s="4">
        <v>43236</v>
      </c>
      <c r="E1131" s="3" t="s">
        <v>22</v>
      </c>
      <c r="F1131" s="27">
        <v>2.2500940225661918</v>
      </c>
      <c r="G1131" s="27">
        <v>0</v>
      </c>
      <c r="H1131" s="27">
        <v>0</v>
      </c>
      <c r="I1131" s="27">
        <v>0.19801237933631696</v>
      </c>
      <c r="J1131" s="27">
        <v>2.4481064019025087</v>
      </c>
      <c r="K1131" s="27">
        <v>1.220005415283026</v>
      </c>
      <c r="L1131" s="27">
        <v>0</v>
      </c>
      <c r="M1131" s="27">
        <v>0</v>
      </c>
      <c r="N1131" s="27">
        <v>0.19800801089397613</v>
      </c>
      <c r="O1131" s="27">
        <v>1.4180134261770021</v>
      </c>
    </row>
    <row r="1132" spans="1:15" x14ac:dyDescent="0.25">
      <c r="A1132" t="str">
        <f t="shared" si="17"/>
        <v>LDDAF343236</v>
      </c>
      <c r="B1132" s="3" t="s">
        <v>23</v>
      </c>
      <c r="C1132" s="3" t="s">
        <v>24</v>
      </c>
      <c r="D1132" s="4">
        <v>43236</v>
      </c>
      <c r="E1132" s="3" t="s">
        <v>25</v>
      </c>
      <c r="F1132" s="27">
        <v>2.2500842429253516</v>
      </c>
      <c r="G1132" s="27">
        <v>0</v>
      </c>
      <c r="H1132" s="27">
        <v>0</v>
      </c>
      <c r="I1132" s="27">
        <v>0.19621281812282226</v>
      </c>
      <c r="J1132" s="27">
        <v>2.446297061048174</v>
      </c>
      <c r="K1132" s="27">
        <v>1.2300222409115638</v>
      </c>
      <c r="L1132" s="27">
        <v>0</v>
      </c>
      <c r="M1132" s="27">
        <v>0</v>
      </c>
      <c r="N1132" s="27">
        <v>0.19620933885522948</v>
      </c>
      <c r="O1132" s="27">
        <v>1.4262315797667933</v>
      </c>
    </row>
    <row r="1133" spans="1:15" x14ac:dyDescent="0.25">
      <c r="A1133" t="str">
        <f t="shared" si="17"/>
        <v>LDGETF43236</v>
      </c>
      <c r="B1133" s="3" t="s">
        <v>26</v>
      </c>
      <c r="C1133" s="3" t="s">
        <v>27</v>
      </c>
      <c r="D1133" s="4">
        <v>43236</v>
      </c>
      <c r="E1133" s="3" t="s">
        <v>97</v>
      </c>
      <c r="F1133" s="27">
        <v>0.25000038740022418</v>
      </c>
      <c r="G1133" s="27">
        <v>0</v>
      </c>
      <c r="H1133" s="27">
        <v>0</v>
      </c>
      <c r="I1133" s="27">
        <v>2.7000037667562472E-2</v>
      </c>
      <c r="J1133" s="27">
        <v>0.27700042506778666</v>
      </c>
      <c r="K1133" s="27">
        <v>0</v>
      </c>
      <c r="L1133" s="27">
        <v>0</v>
      </c>
      <c r="M1133" s="27">
        <v>0</v>
      </c>
      <c r="N1133" s="27">
        <v>0</v>
      </c>
      <c r="O1133" s="27">
        <v>0</v>
      </c>
    </row>
    <row r="1134" spans="1:15" x14ac:dyDescent="0.25">
      <c r="A1134" t="str">
        <f t="shared" si="17"/>
        <v>LDGSEC43236</v>
      </c>
      <c r="B1134" s="3" t="s">
        <v>29</v>
      </c>
      <c r="C1134" s="3" t="s">
        <v>30</v>
      </c>
      <c r="D1134" s="4">
        <v>43236</v>
      </c>
      <c r="E1134" s="3" t="s">
        <v>31</v>
      </c>
      <c r="F1134" s="27">
        <v>1.3000347351302246</v>
      </c>
      <c r="G1134" s="27">
        <v>0</v>
      </c>
      <c r="H1134" s="27">
        <v>0.2</v>
      </c>
      <c r="I1134" s="27">
        <v>0.10080366837201733</v>
      </c>
      <c r="J1134" s="27">
        <v>1.6008384035022418</v>
      </c>
      <c r="K1134" s="27">
        <v>0.39128034273661655</v>
      </c>
      <c r="L1134" s="27">
        <v>0</v>
      </c>
      <c r="M1134" s="27">
        <v>0.2</v>
      </c>
      <c r="N1134" s="27">
        <v>9.9232434887855256E-2</v>
      </c>
      <c r="O1134" s="27">
        <v>0.69051277762447183</v>
      </c>
    </row>
    <row r="1135" spans="1:15" x14ac:dyDescent="0.25">
      <c r="A1135" t="str">
        <f t="shared" si="17"/>
        <v>LDINPF43236</v>
      </c>
      <c r="B1135" s="3" t="s">
        <v>32</v>
      </c>
      <c r="C1135" s="3" t="s">
        <v>33</v>
      </c>
      <c r="D1135" s="4">
        <v>43236</v>
      </c>
      <c r="E1135" s="3" t="s">
        <v>34</v>
      </c>
      <c r="F1135" s="27">
        <v>1.0927571190505154</v>
      </c>
      <c r="G1135" s="27">
        <v>0</v>
      </c>
      <c r="H1135" s="27">
        <v>0</v>
      </c>
      <c r="I1135" s="27">
        <v>6.1695151940689308E-2</v>
      </c>
      <c r="J1135" s="27">
        <v>1.1544522709912046</v>
      </c>
      <c r="K1135" s="27">
        <v>0.4348703563687214</v>
      </c>
      <c r="L1135" s="27">
        <v>0</v>
      </c>
      <c r="M1135" s="27">
        <v>0</v>
      </c>
      <c r="N1135" s="27">
        <v>6.027315147053159E-2</v>
      </c>
      <c r="O1135" s="27">
        <v>0.49514350783925298</v>
      </c>
    </row>
    <row r="1136" spans="1:15" x14ac:dyDescent="0.25">
      <c r="A1136" t="str">
        <f t="shared" si="17"/>
        <v>LDMIPF43236</v>
      </c>
      <c r="B1136" s="3" t="s">
        <v>35</v>
      </c>
      <c r="C1136" s="3" t="s">
        <v>36</v>
      </c>
      <c r="D1136" s="4">
        <v>43236</v>
      </c>
      <c r="E1136" s="3" t="s">
        <v>37</v>
      </c>
      <c r="F1136" s="27">
        <v>2.250088990558746</v>
      </c>
      <c r="G1136" s="27">
        <v>5.0003760705018968E-2</v>
      </c>
      <c r="H1136" s="27">
        <v>0.2</v>
      </c>
      <c r="I1136" s="27">
        <v>0.32942345510388865</v>
      </c>
      <c r="J1136" s="27">
        <v>2.8295162063676536</v>
      </c>
      <c r="K1136" s="27">
        <v>1.5574428618830736</v>
      </c>
      <c r="L1136" s="27">
        <v>0</v>
      </c>
      <c r="M1136" s="27">
        <v>0.2</v>
      </c>
      <c r="N1136" s="27">
        <v>0.30555110759142906</v>
      </c>
      <c r="O1136" s="27">
        <v>2.0629939694745025</v>
      </c>
    </row>
    <row r="1137" spans="1:15" x14ac:dyDescent="0.25">
      <c r="A1137" t="str">
        <f t="shared" si="17"/>
        <v>LDSAPF43236</v>
      </c>
      <c r="B1137" s="3" t="s">
        <v>38</v>
      </c>
      <c r="C1137" s="3" t="s">
        <v>39</v>
      </c>
      <c r="D1137" s="4">
        <v>43236</v>
      </c>
      <c r="E1137" s="3" t="s">
        <v>40</v>
      </c>
      <c r="F1137" s="27">
        <v>0.7998262283765637</v>
      </c>
      <c r="G1137" s="27">
        <v>0</v>
      </c>
      <c r="H1137" s="27">
        <v>0</v>
      </c>
      <c r="I1137" s="27">
        <v>3.9567936894962644E-2</v>
      </c>
      <c r="J1137" s="27">
        <v>0.83939416527152633</v>
      </c>
      <c r="K1137" s="27">
        <v>0.26592857297935196</v>
      </c>
      <c r="L1137" s="27">
        <v>0</v>
      </c>
      <c r="M1137" s="27">
        <v>0</v>
      </c>
      <c r="N1137" s="27">
        <v>3.8867232305289594E-2</v>
      </c>
      <c r="O1137" s="27">
        <v>0.30479580528464156</v>
      </c>
    </row>
    <row r="1138" spans="1:15" x14ac:dyDescent="0.25">
      <c r="A1138" t="str">
        <f t="shared" si="17"/>
        <v>LEBALF43236</v>
      </c>
      <c r="B1138" s="3" t="s">
        <v>41</v>
      </c>
      <c r="C1138" s="3" t="s">
        <v>42</v>
      </c>
      <c r="D1138" s="4">
        <v>43236</v>
      </c>
      <c r="E1138" s="3" t="s">
        <v>43</v>
      </c>
      <c r="F1138" s="27">
        <v>2.3240307384100722</v>
      </c>
      <c r="G1138" s="27">
        <v>5.0003604128720305E-2</v>
      </c>
      <c r="H1138" s="27">
        <v>0.2</v>
      </c>
      <c r="I1138" s="27">
        <v>5.8317551266133263E-2</v>
      </c>
      <c r="J1138" s="27">
        <v>2.632351893804926</v>
      </c>
      <c r="K1138" s="27">
        <v>0.32207133059040577</v>
      </c>
      <c r="L1138" s="27">
        <v>0</v>
      </c>
      <c r="M1138" s="27">
        <v>0.2</v>
      </c>
      <c r="N1138" s="27">
        <v>5.7973233410713858E-2</v>
      </c>
      <c r="O1138" s="27">
        <v>0.58004456400111959</v>
      </c>
    </row>
    <row r="1139" spans="1:15" x14ac:dyDescent="0.25">
      <c r="A1139" t="str">
        <f t="shared" si="17"/>
        <v>LEBFSF43236</v>
      </c>
      <c r="B1139" s="3" t="s">
        <v>44</v>
      </c>
      <c r="C1139" s="3" t="s">
        <v>45</v>
      </c>
      <c r="D1139" s="4">
        <v>43236</v>
      </c>
      <c r="E1139" s="3" t="s">
        <v>46</v>
      </c>
      <c r="F1139" s="27">
        <v>2.50012499915093</v>
      </c>
      <c r="G1139" s="27">
        <v>5.0003827713645352E-2</v>
      </c>
      <c r="H1139" s="27">
        <v>0.2</v>
      </c>
      <c r="I1139" s="27">
        <v>0.21961765594361249</v>
      </c>
      <c r="J1139" s="27">
        <v>2.9697464828081879</v>
      </c>
      <c r="K1139" s="27">
        <v>1.035667588050001</v>
      </c>
      <c r="L1139" s="27">
        <v>0</v>
      </c>
      <c r="M1139" s="27">
        <v>0.2</v>
      </c>
      <c r="N1139" s="27">
        <v>0.20802833419668373</v>
      </c>
      <c r="O1139" s="27">
        <v>1.4436959222466847</v>
      </c>
    </row>
    <row r="1140" spans="1:15" x14ac:dyDescent="0.25">
      <c r="A1140" t="str">
        <f t="shared" si="17"/>
        <v>LECHID43236</v>
      </c>
      <c r="B1140" s="3" t="s">
        <v>47</v>
      </c>
      <c r="C1140" s="3" t="s">
        <v>48</v>
      </c>
      <c r="D1140" s="4">
        <v>43236</v>
      </c>
      <c r="E1140" s="3" t="s">
        <v>49</v>
      </c>
      <c r="F1140" s="27">
        <v>2.4747555299788573</v>
      </c>
      <c r="G1140" s="27">
        <v>0</v>
      </c>
      <c r="H1140" s="27">
        <v>0</v>
      </c>
      <c r="I1140" s="27">
        <v>0.26905639462505349</v>
      </c>
      <c r="J1140" s="27">
        <v>2.7438119246039108</v>
      </c>
      <c r="K1140" s="27">
        <v>1.4631222443062066</v>
      </c>
      <c r="L1140" s="27">
        <v>0</v>
      </c>
      <c r="M1140" s="27">
        <v>0</v>
      </c>
      <c r="N1140" s="27">
        <v>0.24891612522573769</v>
      </c>
      <c r="O1140" s="27">
        <v>1.7120383695319443</v>
      </c>
    </row>
    <row r="1141" spans="1:15" x14ac:dyDescent="0.25">
      <c r="A1141" t="str">
        <f t="shared" si="17"/>
        <v>LEEQTF43236</v>
      </c>
      <c r="B1141" s="3" t="s">
        <v>50</v>
      </c>
      <c r="C1141" s="3" t="s">
        <v>51</v>
      </c>
      <c r="D1141" s="4">
        <v>43236</v>
      </c>
      <c r="E1141" s="3" t="s">
        <v>52</v>
      </c>
      <c r="F1141" s="27">
        <v>2.3289448426228065</v>
      </c>
      <c r="G1141" s="27">
        <v>5.0003970366255417E-2</v>
      </c>
      <c r="H1141" s="27">
        <v>0.2</v>
      </c>
      <c r="I1141" s="27">
        <v>0.28961120492515346</v>
      </c>
      <c r="J1141" s="27">
        <v>2.8685600179142159</v>
      </c>
      <c r="K1141" s="27">
        <v>1.4621392431723528</v>
      </c>
      <c r="L1141" s="27">
        <v>0</v>
      </c>
      <c r="M1141" s="27">
        <v>0.2</v>
      </c>
      <c r="N1141" s="27">
        <v>0.28659599992538864</v>
      </c>
      <c r="O1141" s="27">
        <v>1.9487352430977414</v>
      </c>
    </row>
    <row r="1142" spans="1:15" x14ac:dyDescent="0.25">
      <c r="A1142" t="str">
        <f t="shared" si="17"/>
        <v>LEGROW43236</v>
      </c>
      <c r="B1142" s="3" t="s">
        <v>53</v>
      </c>
      <c r="C1142" s="3" t="s">
        <v>54</v>
      </c>
      <c r="D1142" s="4">
        <v>43236</v>
      </c>
      <c r="E1142" s="3" t="s">
        <v>55</v>
      </c>
      <c r="F1142" s="27">
        <v>2.3524336162969961</v>
      </c>
      <c r="G1142" s="27">
        <v>5.0003887881676382E-2</v>
      </c>
      <c r="H1142" s="27">
        <v>0.2</v>
      </c>
      <c r="I1142" s="27">
        <v>0.27583857981596133</v>
      </c>
      <c r="J1142" s="27">
        <v>2.878276083994634</v>
      </c>
      <c r="K1142" s="27">
        <v>1.3918792663573138</v>
      </c>
      <c r="L1142" s="27">
        <v>0</v>
      </c>
      <c r="M1142" s="27">
        <v>0.2</v>
      </c>
      <c r="N1142" s="27">
        <v>0.27214852703267323</v>
      </c>
      <c r="O1142" s="27">
        <v>1.8640277933899871</v>
      </c>
    </row>
    <row r="1143" spans="1:15" x14ac:dyDescent="0.25">
      <c r="A1143" t="str">
        <f t="shared" si="17"/>
        <v>LEINFA43236</v>
      </c>
      <c r="B1143" s="3" t="s">
        <v>56</v>
      </c>
      <c r="C1143" s="3" t="s">
        <v>57</v>
      </c>
      <c r="D1143" s="4">
        <v>43236</v>
      </c>
      <c r="E1143" s="3" t="s">
        <v>58</v>
      </c>
      <c r="F1143" s="27">
        <v>2.5001239138274629</v>
      </c>
      <c r="G1143" s="27">
        <v>0</v>
      </c>
      <c r="H1143" s="27">
        <v>0.2</v>
      </c>
      <c r="I1143" s="27">
        <v>0.25382078561586813</v>
      </c>
      <c r="J1143" s="27">
        <v>2.9539446994433312</v>
      </c>
      <c r="K1143" s="27">
        <v>1.0543305364381876</v>
      </c>
      <c r="L1143" s="27">
        <v>0</v>
      </c>
      <c r="M1143" s="27">
        <v>0.2</v>
      </c>
      <c r="N1143" s="27">
        <v>0.21317303702032275</v>
      </c>
      <c r="O1143" s="27">
        <v>1.4675035734585102</v>
      </c>
    </row>
    <row r="1144" spans="1:15" x14ac:dyDescent="0.25">
      <c r="A1144" t="str">
        <f t="shared" si="17"/>
        <v>LEINNF43236</v>
      </c>
      <c r="B1144" s="3" t="s">
        <v>59</v>
      </c>
      <c r="C1144" s="3" t="s">
        <v>60</v>
      </c>
      <c r="D1144" s="4">
        <v>43236</v>
      </c>
      <c r="E1144" s="3" t="s">
        <v>93</v>
      </c>
      <c r="F1144" s="27">
        <v>1.2000255847704058</v>
      </c>
      <c r="G1144" s="27">
        <v>0</v>
      </c>
      <c r="H1144" s="27">
        <v>0</v>
      </c>
      <c r="I1144" s="27">
        <v>4.5001667893435141E-2</v>
      </c>
      <c r="J1144" s="27">
        <v>1.2450272526638408</v>
      </c>
      <c r="K1144" s="27">
        <v>0.64441252185479214</v>
      </c>
      <c r="L1144" s="27">
        <v>0</v>
      </c>
      <c r="M1144" s="27">
        <v>0</v>
      </c>
      <c r="N1144" s="27">
        <v>4.3996060989772615E-2</v>
      </c>
      <c r="O1144" s="27">
        <v>0.68840858284456474</v>
      </c>
    </row>
    <row r="1145" spans="1:15" x14ac:dyDescent="0.25">
      <c r="A1145" t="str">
        <f t="shared" si="17"/>
        <v>LEINSX43236</v>
      </c>
      <c r="B1145" s="3" t="s">
        <v>61</v>
      </c>
      <c r="C1145" s="3" t="s">
        <v>62</v>
      </c>
      <c r="D1145" s="4">
        <v>43236</v>
      </c>
      <c r="E1145" s="3" t="s">
        <v>92</v>
      </c>
      <c r="F1145" s="27">
        <v>1.7000616224426734</v>
      </c>
      <c r="G1145" s="27">
        <v>0</v>
      </c>
      <c r="H1145" s="27">
        <v>0</v>
      </c>
      <c r="I1145" s="27">
        <v>0.12600551990013334</v>
      </c>
      <c r="J1145" s="27">
        <v>1.8260671423428068</v>
      </c>
      <c r="K1145" s="27">
        <v>1.1373149343406286</v>
      </c>
      <c r="L1145" s="27">
        <v>0</v>
      </c>
      <c r="M1145" s="27">
        <v>0</v>
      </c>
      <c r="N1145" s="27">
        <v>0.11474162152236778</v>
      </c>
      <c r="O1145" s="27">
        <v>1.2520565558629964</v>
      </c>
    </row>
    <row r="1146" spans="1:15" x14ac:dyDescent="0.25">
      <c r="A1146" t="str">
        <f t="shared" si="17"/>
        <v>LEMIDF43236</v>
      </c>
      <c r="B1146" s="3" t="s">
        <v>63</v>
      </c>
      <c r="C1146" s="3" t="s">
        <v>64</v>
      </c>
      <c r="D1146" s="4">
        <v>43236</v>
      </c>
      <c r="E1146" s="3" t="s">
        <v>65</v>
      </c>
      <c r="F1146" s="27">
        <v>2.3332157520008523</v>
      </c>
      <c r="G1146" s="27">
        <v>5.0003595891547709E-2</v>
      </c>
      <c r="H1146" s="27">
        <v>0.2</v>
      </c>
      <c r="I1146" s="27">
        <v>5.9970686904480507E-2</v>
      </c>
      <c r="J1146" s="27">
        <v>2.6431900347968811</v>
      </c>
      <c r="K1146" s="27">
        <v>0.32175374415131991</v>
      </c>
      <c r="L1146" s="27">
        <v>0</v>
      </c>
      <c r="M1146" s="27">
        <v>0.2</v>
      </c>
      <c r="N1146" s="27">
        <v>5.7916587488197932E-2</v>
      </c>
      <c r="O1146" s="27">
        <v>0.57967033163951787</v>
      </c>
    </row>
    <row r="1147" spans="1:15" x14ac:dyDescent="0.25">
      <c r="A1147" t="str">
        <f t="shared" si="17"/>
        <v>LET10043236</v>
      </c>
      <c r="B1147" s="3" t="s">
        <v>66</v>
      </c>
      <c r="C1147" s="3" t="s">
        <v>67</v>
      </c>
      <c r="D1147" s="4">
        <v>43236</v>
      </c>
      <c r="E1147" s="3" t="s">
        <v>98</v>
      </c>
      <c r="F1147" s="27">
        <v>0.24987769100136475</v>
      </c>
      <c r="G1147" s="27">
        <v>0</v>
      </c>
      <c r="H1147" s="27">
        <v>0</v>
      </c>
      <c r="I1147" s="27">
        <v>8.9778393022815258E-3</v>
      </c>
      <c r="J1147" s="27">
        <v>0.25885553030364628</v>
      </c>
      <c r="K1147" s="27">
        <v>0</v>
      </c>
      <c r="L1147" s="27">
        <v>0</v>
      </c>
      <c r="M1147" s="27">
        <v>0</v>
      </c>
      <c r="N1147" s="27">
        <v>0</v>
      </c>
      <c r="O1147" s="27">
        <v>0</v>
      </c>
    </row>
    <row r="1148" spans="1:15" x14ac:dyDescent="0.25">
      <c r="A1148" t="str">
        <f t="shared" si="17"/>
        <v>LETAXP43236</v>
      </c>
      <c r="B1148" s="3" t="s">
        <v>69</v>
      </c>
      <c r="C1148" s="3" t="s">
        <v>70</v>
      </c>
      <c r="D1148" s="4">
        <v>43236</v>
      </c>
      <c r="E1148" s="3" t="s">
        <v>71</v>
      </c>
      <c r="F1148" s="27">
        <v>2.3939116292278064</v>
      </c>
      <c r="G1148" s="27">
        <v>5.0003735852400491E-2</v>
      </c>
      <c r="H1148" s="27">
        <v>0</v>
      </c>
      <c r="I1148" s="27">
        <v>0.25450362771617047</v>
      </c>
      <c r="J1148" s="27">
        <v>2.6984189927963773</v>
      </c>
      <c r="K1148" s="27">
        <v>1.4234016316542042</v>
      </c>
      <c r="L1148" s="27">
        <v>0</v>
      </c>
      <c r="M1148" s="27">
        <v>0</v>
      </c>
      <c r="N1148" s="27">
        <v>0.24182038279843923</v>
      </c>
      <c r="O1148" s="27">
        <v>1.6652220144526435</v>
      </c>
    </row>
    <row r="1149" spans="1:15" x14ac:dyDescent="0.25">
      <c r="A1149" t="str">
        <f t="shared" si="17"/>
        <v>LETF5043236</v>
      </c>
      <c r="B1149" s="3" t="s">
        <v>72</v>
      </c>
      <c r="C1149" s="3" t="s">
        <v>73</v>
      </c>
      <c r="D1149" s="4">
        <v>43236</v>
      </c>
      <c r="E1149" s="3" t="s">
        <v>99</v>
      </c>
      <c r="F1149" s="27">
        <v>9.9985572886391996E-2</v>
      </c>
      <c r="G1149" s="27">
        <v>0</v>
      </c>
      <c r="H1149" s="27">
        <v>0</v>
      </c>
      <c r="I1149" s="27">
        <v>1.7974637499001303E-3</v>
      </c>
      <c r="J1149" s="27">
        <v>0.10178303663629212</v>
      </c>
      <c r="K1149" s="27">
        <v>0</v>
      </c>
      <c r="L1149" s="27">
        <v>0</v>
      </c>
      <c r="M1149" s="27">
        <v>0</v>
      </c>
      <c r="N1149" s="27">
        <v>0</v>
      </c>
      <c r="O1149" s="27">
        <v>0</v>
      </c>
    </row>
    <row r="1150" spans="1:15" x14ac:dyDescent="0.25">
      <c r="A1150" t="str">
        <f t="shared" si="17"/>
        <v>LETFSX43236</v>
      </c>
      <c r="B1150" s="3" t="s">
        <v>75</v>
      </c>
      <c r="C1150" s="3" t="s">
        <v>76</v>
      </c>
      <c r="D1150" s="4">
        <v>43236</v>
      </c>
      <c r="E1150" s="3" t="s">
        <v>100</v>
      </c>
      <c r="F1150" s="27">
        <v>0.10000035572408882</v>
      </c>
      <c r="G1150" s="27">
        <v>0</v>
      </c>
      <c r="H1150" s="27">
        <v>0</v>
      </c>
      <c r="I1150" s="27">
        <v>0</v>
      </c>
      <c r="J1150" s="27">
        <v>0.10000035572408882</v>
      </c>
      <c r="K1150" s="27">
        <v>0</v>
      </c>
      <c r="L1150" s="27">
        <v>0</v>
      </c>
      <c r="M1150" s="27">
        <v>0</v>
      </c>
      <c r="N1150" s="27">
        <v>0</v>
      </c>
      <c r="O1150" s="27">
        <v>0</v>
      </c>
    </row>
    <row r="1151" spans="1:15" x14ac:dyDescent="0.25">
      <c r="A1151" t="str">
        <f t="shared" si="17"/>
        <v>LEULIS43236</v>
      </c>
      <c r="B1151" s="3" t="s">
        <v>78</v>
      </c>
      <c r="C1151" s="3" t="s">
        <v>79</v>
      </c>
      <c r="D1151" s="4">
        <v>43236</v>
      </c>
      <c r="E1151" s="3" t="s">
        <v>80</v>
      </c>
      <c r="F1151" s="27">
        <v>2.3455427484644797</v>
      </c>
      <c r="G1151" s="27">
        <v>5.0003652530247224E-2</v>
      </c>
      <c r="H1151" s="27">
        <v>0</v>
      </c>
      <c r="I1151" s="27">
        <v>0.24759766719736259</v>
      </c>
      <c r="J1151" s="27">
        <v>2.6431440681920897</v>
      </c>
      <c r="K1151" s="27">
        <v>1.2727219810636023</v>
      </c>
      <c r="L1151" s="27">
        <v>0</v>
      </c>
      <c r="M1151" s="27">
        <v>0</v>
      </c>
      <c r="N1151" s="27">
        <v>0.21650275675035735</v>
      </c>
      <c r="O1151" s="27">
        <v>1.4892247378139598</v>
      </c>
    </row>
    <row r="1152" spans="1:15" x14ac:dyDescent="0.25">
      <c r="A1152" t="str">
        <f t="shared" si="17"/>
        <v>LLIQDF43236</v>
      </c>
      <c r="B1152" s="3" t="s">
        <v>81</v>
      </c>
      <c r="C1152" s="3" t="s">
        <v>82</v>
      </c>
      <c r="D1152" s="4">
        <v>43236</v>
      </c>
      <c r="E1152" s="3" t="s">
        <v>83</v>
      </c>
      <c r="F1152" s="27">
        <v>0.23953460159316145</v>
      </c>
      <c r="G1152" s="27">
        <v>0</v>
      </c>
      <c r="H1152" s="27">
        <v>0</v>
      </c>
      <c r="I1152" s="27">
        <v>5.3146107391924859E-3</v>
      </c>
      <c r="J1152" s="27">
        <v>0.24484921233235393</v>
      </c>
      <c r="K1152" s="27">
        <v>9.9512831187458767E-2</v>
      </c>
      <c r="L1152" s="27">
        <v>0</v>
      </c>
      <c r="M1152" s="27">
        <v>0</v>
      </c>
      <c r="N1152" s="27">
        <v>5.3122036503069339E-3</v>
      </c>
      <c r="O1152" s="27">
        <v>0.1048250348377657</v>
      </c>
    </row>
    <row r="1153" spans="1:15" x14ac:dyDescent="0.25">
      <c r="A1153" t="str">
        <f t="shared" si="17"/>
        <v>LDBOND43237</v>
      </c>
      <c r="B1153" s="3" t="s">
        <v>11</v>
      </c>
      <c r="C1153" s="3" t="s">
        <v>12</v>
      </c>
      <c r="D1153" s="4">
        <v>43237</v>
      </c>
      <c r="E1153" s="3" t="s">
        <v>13</v>
      </c>
      <c r="F1153" s="27">
        <v>0.9886594647600111</v>
      </c>
      <c r="G1153" s="27">
        <v>0</v>
      </c>
      <c r="H1153" s="27">
        <v>0</v>
      </c>
      <c r="I1153" s="27">
        <v>8.0758041352724741E-2</v>
      </c>
      <c r="J1153" s="27">
        <v>1.0694175061127358</v>
      </c>
      <c r="K1153" s="27">
        <v>0.48541290371337242</v>
      </c>
      <c r="L1153" s="27">
        <v>0</v>
      </c>
      <c r="M1153" s="27">
        <v>0</v>
      </c>
      <c r="N1153" s="27">
        <v>8.0175900603600664E-2</v>
      </c>
      <c r="O1153" s="27">
        <v>0.56558880431697311</v>
      </c>
    </row>
    <row r="1154" spans="1:15" x14ac:dyDescent="0.25">
      <c r="A1154" t="str">
        <f t="shared" si="17"/>
        <v>LDCPO243237</v>
      </c>
      <c r="B1154" s="3" t="s">
        <v>14</v>
      </c>
      <c r="C1154" s="3" t="s">
        <v>15</v>
      </c>
      <c r="D1154" s="4">
        <v>43237</v>
      </c>
      <c r="E1154" s="3" t="s">
        <v>16</v>
      </c>
      <c r="F1154" s="27">
        <v>0</v>
      </c>
      <c r="G1154" s="27">
        <v>0</v>
      </c>
      <c r="H1154" s="27">
        <v>0</v>
      </c>
      <c r="I1154" s="27">
        <v>0</v>
      </c>
      <c r="J1154" s="27">
        <v>0</v>
      </c>
      <c r="K1154" s="27">
        <v>0</v>
      </c>
      <c r="L1154" s="27">
        <v>0</v>
      </c>
      <c r="M1154" s="27">
        <v>0</v>
      </c>
      <c r="N1154" s="27">
        <v>0</v>
      </c>
      <c r="O1154" s="27">
        <v>0</v>
      </c>
    </row>
    <row r="1155" spans="1:15" x14ac:dyDescent="0.25">
      <c r="A1155" t="str">
        <f t="shared" si="17"/>
        <v>LDDAF143237</v>
      </c>
      <c r="B1155" s="3" t="s">
        <v>17</v>
      </c>
      <c r="C1155" s="3" t="s">
        <v>18</v>
      </c>
      <c r="D1155" s="4">
        <v>43237</v>
      </c>
      <c r="E1155" s="5" t="s">
        <v>19</v>
      </c>
      <c r="F1155" s="27">
        <v>2.2500844140833243</v>
      </c>
      <c r="G1155" s="27">
        <v>0</v>
      </c>
      <c r="H1155" s="27">
        <v>0</v>
      </c>
      <c r="I1155" s="27">
        <v>0.174612659025317</v>
      </c>
      <c r="J1155" s="27">
        <v>2.4246970731086415</v>
      </c>
      <c r="K1155" s="27">
        <v>1.0800123971445375</v>
      </c>
      <c r="L1155" s="27">
        <v>0</v>
      </c>
      <c r="M1155" s="27">
        <v>0</v>
      </c>
      <c r="N1155" s="27">
        <v>0.17460559151809141</v>
      </c>
      <c r="O1155" s="27">
        <v>1.2546179886626287</v>
      </c>
    </row>
    <row r="1156" spans="1:15" x14ac:dyDescent="0.25">
      <c r="A1156" t="str">
        <f t="shared" ref="A1156:A1202" si="18">C1156&amp;D1156</f>
        <v>LDDAF243237</v>
      </c>
      <c r="B1156" s="3" t="s">
        <v>20</v>
      </c>
      <c r="C1156" s="3" t="s">
        <v>21</v>
      </c>
      <c r="D1156" s="4">
        <v>43237</v>
      </c>
      <c r="E1156" s="3" t="s">
        <v>22</v>
      </c>
      <c r="F1156" s="27">
        <v>2.2500911952664646</v>
      </c>
      <c r="G1156" s="27">
        <v>0</v>
      </c>
      <c r="H1156" s="27">
        <v>0</v>
      </c>
      <c r="I1156" s="27">
        <v>0.19801082028178857</v>
      </c>
      <c r="J1156" s="27">
        <v>2.4481020155482534</v>
      </c>
      <c r="K1156" s="27">
        <v>1.2200128226624827</v>
      </c>
      <c r="L1156" s="27">
        <v>0</v>
      </c>
      <c r="M1156" s="27">
        <v>0</v>
      </c>
      <c r="N1156" s="27">
        <v>0.19801070397719189</v>
      </c>
      <c r="O1156" s="27">
        <v>1.4180235266396746</v>
      </c>
    </row>
    <row r="1157" spans="1:15" x14ac:dyDescent="0.25">
      <c r="A1157" t="str">
        <f t="shared" si="18"/>
        <v>LDDAF343237</v>
      </c>
      <c r="B1157" s="3" t="s">
        <v>23</v>
      </c>
      <c r="C1157" s="3" t="s">
        <v>24</v>
      </c>
      <c r="D1157" s="4">
        <v>43237</v>
      </c>
      <c r="E1157" s="3" t="s">
        <v>25</v>
      </c>
      <c r="F1157" s="27">
        <v>2.2500855485317084</v>
      </c>
      <c r="G1157" s="27">
        <v>0</v>
      </c>
      <c r="H1157" s="27">
        <v>0</v>
      </c>
      <c r="I1157" s="27">
        <v>0.19621480440958372</v>
      </c>
      <c r="J1157" s="27">
        <v>2.4463003529412921</v>
      </c>
      <c r="K1157" s="27">
        <v>1.2300158696604773</v>
      </c>
      <c r="L1157" s="27">
        <v>0</v>
      </c>
      <c r="M1157" s="27">
        <v>0</v>
      </c>
      <c r="N1157" s="27">
        <v>0.19620781813031329</v>
      </c>
      <c r="O1157" s="27">
        <v>1.4262236877907906</v>
      </c>
    </row>
    <row r="1158" spans="1:15" x14ac:dyDescent="0.25">
      <c r="A1158" t="str">
        <f t="shared" si="18"/>
        <v>LDGETF43237</v>
      </c>
      <c r="B1158" s="3" t="s">
        <v>26</v>
      </c>
      <c r="C1158" s="3" t="s">
        <v>27</v>
      </c>
      <c r="D1158" s="4">
        <v>43237</v>
      </c>
      <c r="E1158" s="3" t="s">
        <v>97</v>
      </c>
      <c r="F1158" s="27">
        <v>0.25000089581674756</v>
      </c>
      <c r="G1158" s="27">
        <v>0</v>
      </c>
      <c r="H1158" s="27">
        <v>0</v>
      </c>
      <c r="I1158" s="27">
        <v>2.6999969596340798E-2</v>
      </c>
      <c r="J1158" s="27">
        <v>0.27700086541308838</v>
      </c>
      <c r="K1158" s="27">
        <v>0</v>
      </c>
      <c r="L1158" s="27">
        <v>0</v>
      </c>
      <c r="M1158" s="27">
        <v>0</v>
      </c>
      <c r="N1158" s="27">
        <v>0</v>
      </c>
      <c r="O1158" s="27">
        <v>0</v>
      </c>
    </row>
    <row r="1159" spans="1:15" x14ac:dyDescent="0.25">
      <c r="A1159" t="str">
        <f t="shared" si="18"/>
        <v>LDGSEC43237</v>
      </c>
      <c r="B1159" s="3" t="s">
        <v>29</v>
      </c>
      <c r="C1159" s="3" t="s">
        <v>30</v>
      </c>
      <c r="D1159" s="4">
        <v>43237</v>
      </c>
      <c r="E1159" s="3" t="s">
        <v>31</v>
      </c>
      <c r="F1159" s="27">
        <v>1.0685773010429467</v>
      </c>
      <c r="G1159" s="27">
        <v>0</v>
      </c>
      <c r="H1159" s="27">
        <v>0.2</v>
      </c>
      <c r="I1159" s="27">
        <v>5.914246139874707E-2</v>
      </c>
      <c r="J1159" s="27">
        <v>1.3277197624416937</v>
      </c>
      <c r="K1159" s="27">
        <v>0.1592664864689326</v>
      </c>
      <c r="L1159" s="27">
        <v>0</v>
      </c>
      <c r="M1159" s="27">
        <v>0.2</v>
      </c>
      <c r="N1159" s="27">
        <v>5.7467652788669721E-2</v>
      </c>
      <c r="O1159" s="27">
        <v>0.41673413925760233</v>
      </c>
    </row>
    <row r="1160" spans="1:15" x14ac:dyDescent="0.25">
      <c r="A1160" t="str">
        <f t="shared" si="18"/>
        <v>LDINPF43237</v>
      </c>
      <c r="B1160" s="3" t="s">
        <v>32</v>
      </c>
      <c r="C1160" s="3" t="s">
        <v>33</v>
      </c>
      <c r="D1160" s="4">
        <v>43237</v>
      </c>
      <c r="E1160" s="3" t="s">
        <v>34</v>
      </c>
      <c r="F1160" s="27">
        <v>1.0899494321738752</v>
      </c>
      <c r="G1160" s="27">
        <v>0</v>
      </c>
      <c r="H1160" s="27">
        <v>0</v>
      </c>
      <c r="I1160" s="27">
        <v>6.1189394550378105E-2</v>
      </c>
      <c r="J1160" s="27">
        <v>1.1511388267242533</v>
      </c>
      <c r="K1160" s="27">
        <v>0.43175556443028845</v>
      </c>
      <c r="L1160" s="27">
        <v>0</v>
      </c>
      <c r="M1160" s="27">
        <v>0</v>
      </c>
      <c r="N1160" s="27">
        <v>5.9715551432727214E-2</v>
      </c>
      <c r="O1160" s="27">
        <v>0.49147111586301567</v>
      </c>
    </row>
    <row r="1161" spans="1:15" x14ac:dyDescent="0.25">
      <c r="A1161" t="str">
        <f t="shared" si="18"/>
        <v>LDMIPF43237</v>
      </c>
      <c r="B1161" s="3" t="s">
        <v>35</v>
      </c>
      <c r="C1161" s="3" t="s">
        <v>36</v>
      </c>
      <c r="D1161" s="4">
        <v>43237</v>
      </c>
      <c r="E1161" s="3" t="s">
        <v>37</v>
      </c>
      <c r="F1161" s="27">
        <v>2.1398731898327497</v>
      </c>
      <c r="G1161" s="27">
        <v>5.0003766444996767E-2</v>
      </c>
      <c r="H1161" s="27">
        <v>0.2</v>
      </c>
      <c r="I1161" s="27">
        <v>0.30958453017356374</v>
      </c>
      <c r="J1161" s="27">
        <v>2.6994614864513102</v>
      </c>
      <c r="K1161" s="27">
        <v>1.4472317602005058</v>
      </c>
      <c r="L1161" s="27">
        <v>0</v>
      </c>
      <c r="M1161" s="27">
        <v>0.2</v>
      </c>
      <c r="N1161" s="27">
        <v>0.28570350035777159</v>
      </c>
      <c r="O1161" s="27">
        <v>1.9329352605582772</v>
      </c>
    </row>
    <row r="1162" spans="1:15" x14ac:dyDescent="0.25">
      <c r="A1162" t="str">
        <f t="shared" si="18"/>
        <v>LDSAPF43237</v>
      </c>
      <c r="B1162" s="3" t="s">
        <v>38</v>
      </c>
      <c r="C1162" s="3" t="s">
        <v>39</v>
      </c>
      <c r="D1162" s="4">
        <v>43237</v>
      </c>
      <c r="E1162" s="3" t="s">
        <v>40</v>
      </c>
      <c r="F1162" s="27">
        <v>0.80000948543679817</v>
      </c>
      <c r="G1162" s="27">
        <v>0</v>
      </c>
      <c r="H1162" s="27">
        <v>0</v>
      </c>
      <c r="I1162" s="27">
        <v>3.9600899554107019E-2</v>
      </c>
      <c r="J1162" s="27">
        <v>0.83961038499090523</v>
      </c>
      <c r="K1162" s="27">
        <v>0.26607992302286443</v>
      </c>
      <c r="L1162" s="27">
        <v>0</v>
      </c>
      <c r="M1162" s="27">
        <v>0</v>
      </c>
      <c r="N1162" s="27">
        <v>3.8894490909510061E-2</v>
      </c>
      <c r="O1162" s="27">
        <v>0.30497441393237451</v>
      </c>
    </row>
    <row r="1163" spans="1:15" x14ac:dyDescent="0.25">
      <c r="A1163" t="str">
        <f t="shared" si="18"/>
        <v>LEBALF43237</v>
      </c>
      <c r="B1163" s="3" t="s">
        <v>41</v>
      </c>
      <c r="C1163" s="3" t="s">
        <v>42</v>
      </c>
      <c r="D1163" s="4">
        <v>43237</v>
      </c>
      <c r="E1163" s="3" t="s">
        <v>43</v>
      </c>
      <c r="F1163" s="27">
        <v>2.3045436668755208</v>
      </c>
      <c r="G1163" s="27">
        <v>5.000353162856512E-2</v>
      </c>
      <c r="H1163" s="27">
        <v>0.2</v>
      </c>
      <c r="I1163" s="27">
        <v>5.4810231634089324E-2</v>
      </c>
      <c r="J1163" s="27">
        <v>2.6093574301381754</v>
      </c>
      <c r="K1163" s="27">
        <v>0.30265814656130346</v>
      </c>
      <c r="L1163" s="27">
        <v>0</v>
      </c>
      <c r="M1163" s="27">
        <v>0.2</v>
      </c>
      <c r="N1163" s="27">
        <v>5.4478313275472375E-2</v>
      </c>
      <c r="O1163" s="27">
        <v>0.55713645983677584</v>
      </c>
    </row>
    <row r="1164" spans="1:15" x14ac:dyDescent="0.25">
      <c r="A1164" t="str">
        <f t="shared" si="18"/>
        <v>LEBFSF43237</v>
      </c>
      <c r="B1164" s="3" t="s">
        <v>44</v>
      </c>
      <c r="C1164" s="3" t="s">
        <v>45</v>
      </c>
      <c r="D1164" s="4">
        <v>43237</v>
      </c>
      <c r="E1164" s="3" t="s">
        <v>46</v>
      </c>
      <c r="F1164" s="27">
        <v>2.5001250313635497</v>
      </c>
      <c r="G1164" s="27">
        <v>5.0004023969303341E-2</v>
      </c>
      <c r="H1164" s="27">
        <v>0.2</v>
      </c>
      <c r="I1164" s="27">
        <v>0.2196185268626443</v>
      </c>
      <c r="J1164" s="27">
        <v>2.9697475821954975</v>
      </c>
      <c r="K1164" s="27">
        <v>1.0366649264658701</v>
      </c>
      <c r="L1164" s="27">
        <v>0</v>
      </c>
      <c r="M1164" s="27">
        <v>0.2</v>
      </c>
      <c r="N1164" s="27">
        <v>0.20820344574083877</v>
      </c>
      <c r="O1164" s="27">
        <v>1.4448683722067088</v>
      </c>
    </row>
    <row r="1165" spans="1:15" x14ac:dyDescent="0.25">
      <c r="A1165" t="str">
        <f t="shared" si="18"/>
        <v>LECHID43237</v>
      </c>
      <c r="B1165" s="3" t="s">
        <v>47</v>
      </c>
      <c r="C1165" s="3" t="s">
        <v>48</v>
      </c>
      <c r="D1165" s="4">
        <v>43237</v>
      </c>
      <c r="E1165" s="3" t="s">
        <v>49</v>
      </c>
      <c r="F1165" s="27">
        <v>2.4747242830224234</v>
      </c>
      <c r="G1165" s="27">
        <v>0</v>
      </c>
      <c r="H1165" s="27">
        <v>0</v>
      </c>
      <c r="I1165" s="27">
        <v>0.26904955675906117</v>
      </c>
      <c r="J1165" s="27">
        <v>2.7437738397814844</v>
      </c>
      <c r="K1165" s="27">
        <v>1.462733060499642</v>
      </c>
      <c r="L1165" s="27">
        <v>0</v>
      </c>
      <c r="M1165" s="27">
        <v>0</v>
      </c>
      <c r="N1165" s="27">
        <v>0.2488711012535616</v>
      </c>
      <c r="O1165" s="27">
        <v>1.7116041617532036</v>
      </c>
    </row>
    <row r="1166" spans="1:15" x14ac:dyDescent="0.25">
      <c r="A1166" t="str">
        <f t="shared" si="18"/>
        <v>LEEQTF43237</v>
      </c>
      <c r="B1166" s="3" t="s">
        <v>50</v>
      </c>
      <c r="C1166" s="3" t="s">
        <v>51</v>
      </c>
      <c r="D1166" s="4">
        <v>43237</v>
      </c>
      <c r="E1166" s="3" t="s">
        <v>52</v>
      </c>
      <c r="F1166" s="27">
        <v>2.3290965486507784</v>
      </c>
      <c r="G1166" s="27">
        <v>5.0003946035477025E-2</v>
      </c>
      <c r="H1166" s="27">
        <v>0.2</v>
      </c>
      <c r="I1166" s="27">
        <v>0.28963874498716136</v>
      </c>
      <c r="J1166" s="27">
        <v>2.8687392396734168</v>
      </c>
      <c r="K1166" s="27">
        <v>1.4623679139507124</v>
      </c>
      <c r="L1166" s="27">
        <v>0</v>
      </c>
      <c r="M1166" s="27">
        <v>0.2</v>
      </c>
      <c r="N1166" s="27">
        <v>0.28663672509335164</v>
      </c>
      <c r="O1166" s="27">
        <v>1.9490046390440641</v>
      </c>
    </row>
    <row r="1167" spans="1:15" x14ac:dyDescent="0.25">
      <c r="A1167" t="str">
        <f t="shared" si="18"/>
        <v>LEGROW43237</v>
      </c>
      <c r="B1167" s="3" t="s">
        <v>53</v>
      </c>
      <c r="C1167" s="3" t="s">
        <v>54</v>
      </c>
      <c r="D1167" s="4">
        <v>43237</v>
      </c>
      <c r="E1167" s="3" t="s">
        <v>55</v>
      </c>
      <c r="F1167" s="27">
        <v>2.3525177423054497</v>
      </c>
      <c r="G1167" s="27">
        <v>5.0003958996311271E-2</v>
      </c>
      <c r="H1167" s="27">
        <v>0.2</v>
      </c>
      <c r="I1167" s="27">
        <v>0.27585408972962677</v>
      </c>
      <c r="J1167" s="27">
        <v>2.8783757910313876</v>
      </c>
      <c r="K1167" s="27">
        <v>1.3919990910193225</v>
      </c>
      <c r="L1167" s="27">
        <v>0</v>
      </c>
      <c r="M1167" s="27">
        <v>0.2</v>
      </c>
      <c r="N1167" s="27">
        <v>0.27216935728057806</v>
      </c>
      <c r="O1167" s="27">
        <v>1.8641684482999006</v>
      </c>
    </row>
    <row r="1168" spans="1:15" x14ac:dyDescent="0.25">
      <c r="A1168" t="str">
        <f t="shared" si="18"/>
        <v>LEINFA43237</v>
      </c>
      <c r="B1168" s="3" t="s">
        <v>56</v>
      </c>
      <c r="C1168" s="3" t="s">
        <v>57</v>
      </c>
      <c r="D1168" s="4">
        <v>43237</v>
      </c>
      <c r="E1168" s="3" t="s">
        <v>58</v>
      </c>
      <c r="F1168" s="27">
        <v>2.5001237688310551</v>
      </c>
      <c r="G1168" s="27">
        <v>0</v>
      </c>
      <c r="H1168" s="27">
        <v>0.2</v>
      </c>
      <c r="I1168" s="27">
        <v>0.25382114168095593</v>
      </c>
      <c r="J1168" s="27">
        <v>2.9539449105120115</v>
      </c>
      <c r="K1168" s="27">
        <v>1.0560095753717611</v>
      </c>
      <c r="L1168" s="27">
        <v>0</v>
      </c>
      <c r="M1168" s="27">
        <v>0.2</v>
      </c>
      <c r="N1168" s="27">
        <v>0.2134811810802151</v>
      </c>
      <c r="O1168" s="27">
        <v>1.4694907564519761</v>
      </c>
    </row>
    <row r="1169" spans="1:15" x14ac:dyDescent="0.25">
      <c r="A1169" t="str">
        <f t="shared" si="18"/>
        <v>LEINNF43237</v>
      </c>
      <c r="B1169" s="3" t="s">
        <v>59</v>
      </c>
      <c r="C1169" s="3" t="s">
        <v>60</v>
      </c>
      <c r="D1169" s="4">
        <v>43237</v>
      </c>
      <c r="E1169" s="3" t="s">
        <v>93</v>
      </c>
      <c r="F1169" s="27">
        <v>1.2000241190704413</v>
      </c>
      <c r="G1169" s="27">
        <v>0</v>
      </c>
      <c r="H1169" s="27">
        <v>0</v>
      </c>
      <c r="I1169" s="27">
        <v>4.5001884626576068E-2</v>
      </c>
      <c r="J1169" s="27">
        <v>1.2450260036970173</v>
      </c>
      <c r="K1169" s="27">
        <v>0.64442087150118499</v>
      </c>
      <c r="L1169" s="27">
        <v>0</v>
      </c>
      <c r="M1169" s="27">
        <v>0</v>
      </c>
      <c r="N1169" s="27">
        <v>4.3995509189214042E-2</v>
      </c>
      <c r="O1169" s="27">
        <v>0.68841638069039901</v>
      </c>
    </row>
    <row r="1170" spans="1:15" x14ac:dyDescent="0.25">
      <c r="A1170" t="str">
        <f t="shared" si="18"/>
        <v>LEINSX43237</v>
      </c>
      <c r="B1170" s="3" t="s">
        <v>61</v>
      </c>
      <c r="C1170" s="3" t="s">
        <v>62</v>
      </c>
      <c r="D1170" s="4">
        <v>43237</v>
      </c>
      <c r="E1170" s="3" t="s">
        <v>92</v>
      </c>
      <c r="F1170" s="27">
        <v>1.7000609898085801</v>
      </c>
      <c r="G1170" s="27">
        <v>0</v>
      </c>
      <c r="H1170" s="27">
        <v>0</v>
      </c>
      <c r="I1170" s="27">
        <v>0.12600708237767538</v>
      </c>
      <c r="J1170" s="27">
        <v>1.8260680721862554</v>
      </c>
      <c r="K1170" s="27">
        <v>1.1752084109221779</v>
      </c>
      <c r="L1170" s="27">
        <v>0</v>
      </c>
      <c r="M1170" s="27">
        <v>0</v>
      </c>
      <c r="N1170" s="27">
        <v>0.12153580376448873</v>
      </c>
      <c r="O1170" s="27">
        <v>1.2967442146866666</v>
      </c>
    </row>
    <row r="1171" spans="1:15" x14ac:dyDescent="0.25">
      <c r="A1171" t="str">
        <f t="shared" si="18"/>
        <v>LEMIDF43237</v>
      </c>
      <c r="B1171" s="3" t="s">
        <v>63</v>
      </c>
      <c r="C1171" s="3" t="s">
        <v>64</v>
      </c>
      <c r="D1171" s="4">
        <v>43237</v>
      </c>
      <c r="E1171" s="3" t="s">
        <v>65</v>
      </c>
      <c r="F1171" s="27">
        <v>2.3328995551670886</v>
      </c>
      <c r="G1171" s="27">
        <v>5.0003660172962566E-2</v>
      </c>
      <c r="H1171" s="27">
        <v>0.2</v>
      </c>
      <c r="I1171" s="27">
        <v>5.9914216457435131E-2</v>
      </c>
      <c r="J1171" s="27">
        <v>2.6428174317974866</v>
      </c>
      <c r="K1171" s="27">
        <v>0.32150968069333424</v>
      </c>
      <c r="L1171" s="27">
        <v>0</v>
      </c>
      <c r="M1171" s="27">
        <v>0.2</v>
      </c>
      <c r="N1171" s="27">
        <v>5.786993470751433E-2</v>
      </c>
      <c r="O1171" s="27">
        <v>0.57937961540084859</v>
      </c>
    </row>
    <row r="1172" spans="1:15" x14ac:dyDescent="0.25">
      <c r="A1172" t="str">
        <f t="shared" si="18"/>
        <v>LET10043237</v>
      </c>
      <c r="B1172" s="3" t="s">
        <v>66</v>
      </c>
      <c r="C1172" s="3" t="s">
        <v>67</v>
      </c>
      <c r="D1172" s="4">
        <v>43237</v>
      </c>
      <c r="E1172" s="3" t="s">
        <v>98</v>
      </c>
      <c r="F1172" s="27">
        <v>0.24987774814822561</v>
      </c>
      <c r="G1172" s="27">
        <v>0</v>
      </c>
      <c r="H1172" s="27">
        <v>0</v>
      </c>
      <c r="I1172" s="27">
        <v>8.9775428612332477E-3</v>
      </c>
      <c r="J1172" s="27">
        <v>0.25885529100945887</v>
      </c>
      <c r="K1172" s="27">
        <v>0</v>
      </c>
      <c r="L1172" s="27">
        <v>0</v>
      </c>
      <c r="M1172" s="27">
        <v>0</v>
      </c>
      <c r="N1172" s="27">
        <v>0</v>
      </c>
      <c r="O1172" s="27">
        <v>0</v>
      </c>
    </row>
    <row r="1173" spans="1:15" x14ac:dyDescent="0.25">
      <c r="A1173" t="str">
        <f t="shared" si="18"/>
        <v>LETAXP43237</v>
      </c>
      <c r="B1173" s="3" t="s">
        <v>69</v>
      </c>
      <c r="C1173" s="3" t="s">
        <v>70</v>
      </c>
      <c r="D1173" s="4">
        <v>43237</v>
      </c>
      <c r="E1173" s="3" t="s">
        <v>71</v>
      </c>
      <c r="F1173" s="27">
        <v>2.3936525325247522</v>
      </c>
      <c r="G1173" s="27">
        <v>5.0003593028473958E-2</v>
      </c>
      <c r="H1173" s="27">
        <v>0</v>
      </c>
      <c r="I1173" s="27">
        <v>0.25445709184066478</v>
      </c>
      <c r="J1173" s="27">
        <v>2.6981132173938911</v>
      </c>
      <c r="K1173" s="27">
        <v>1.4231935910345521</v>
      </c>
      <c r="L1173" s="27">
        <v>0</v>
      </c>
      <c r="M1173" s="27">
        <v>0</v>
      </c>
      <c r="N1173" s="27">
        <v>0.2417851938671777</v>
      </c>
      <c r="O1173" s="27">
        <v>1.6649787849017299</v>
      </c>
    </row>
    <row r="1174" spans="1:15" x14ac:dyDescent="0.25">
      <c r="A1174" t="str">
        <f t="shared" si="18"/>
        <v>LETF5043237</v>
      </c>
      <c r="B1174" s="3" t="s">
        <v>72</v>
      </c>
      <c r="C1174" s="3" t="s">
        <v>73</v>
      </c>
      <c r="D1174" s="4">
        <v>43237</v>
      </c>
      <c r="E1174" s="3" t="s">
        <v>99</v>
      </c>
      <c r="F1174" s="27">
        <v>9.9985492004625309E-2</v>
      </c>
      <c r="G1174" s="27">
        <v>0</v>
      </c>
      <c r="H1174" s="27">
        <v>0</v>
      </c>
      <c r="I1174" s="27">
        <v>1.7973048544776985E-3</v>
      </c>
      <c r="J1174" s="27">
        <v>0.10178279685910301</v>
      </c>
      <c r="K1174" s="27">
        <v>0</v>
      </c>
      <c r="L1174" s="27">
        <v>0</v>
      </c>
      <c r="M1174" s="27">
        <v>0</v>
      </c>
      <c r="N1174" s="27">
        <v>0</v>
      </c>
      <c r="O1174" s="27">
        <v>0</v>
      </c>
    </row>
    <row r="1175" spans="1:15" x14ac:dyDescent="0.25">
      <c r="A1175" t="str">
        <f t="shared" si="18"/>
        <v>LETFSX43237</v>
      </c>
      <c r="B1175" s="3" t="s">
        <v>75</v>
      </c>
      <c r="C1175" s="3" t="s">
        <v>76</v>
      </c>
      <c r="D1175" s="4">
        <v>43237</v>
      </c>
      <c r="E1175" s="3" t="s">
        <v>100</v>
      </c>
      <c r="F1175" s="27">
        <v>0.10000029372707596</v>
      </c>
      <c r="G1175" s="27">
        <v>0</v>
      </c>
      <c r="H1175" s="27">
        <v>0</v>
      </c>
      <c r="I1175" s="27">
        <v>0</v>
      </c>
      <c r="J1175" s="27">
        <v>0.10000029372707596</v>
      </c>
      <c r="K1175" s="27">
        <v>0</v>
      </c>
      <c r="L1175" s="27">
        <v>0</v>
      </c>
      <c r="M1175" s="27">
        <v>0</v>
      </c>
      <c r="N1175" s="27">
        <v>0</v>
      </c>
      <c r="O1175" s="27">
        <v>0</v>
      </c>
    </row>
    <row r="1176" spans="1:15" x14ac:dyDescent="0.25">
      <c r="A1176" t="str">
        <f t="shared" si="18"/>
        <v>LEULIS43237</v>
      </c>
      <c r="B1176" s="3" t="s">
        <v>78</v>
      </c>
      <c r="C1176" s="3" t="s">
        <v>79</v>
      </c>
      <c r="D1176" s="4">
        <v>43237</v>
      </c>
      <c r="E1176" s="3" t="s">
        <v>80</v>
      </c>
      <c r="F1176" s="27">
        <v>2.3454119415874395</v>
      </c>
      <c r="G1176" s="27">
        <v>5.0003666504131516E-2</v>
      </c>
      <c r="H1176" s="27">
        <v>0</v>
      </c>
      <c r="I1176" s="27">
        <v>0.24757411856507419</v>
      </c>
      <c r="J1176" s="27">
        <v>2.6429897266566456</v>
      </c>
      <c r="K1176" s="27">
        <v>1.2729971021035658</v>
      </c>
      <c r="L1176" s="27">
        <v>0</v>
      </c>
      <c r="M1176" s="27">
        <v>0</v>
      </c>
      <c r="N1176" s="27">
        <v>0.2165400855777268</v>
      </c>
      <c r="O1176" s="27">
        <v>1.4895371876812926</v>
      </c>
    </row>
    <row r="1177" spans="1:15" x14ac:dyDescent="0.25">
      <c r="A1177" t="str">
        <f t="shared" si="18"/>
        <v>LLIQDF43237</v>
      </c>
      <c r="B1177" s="3" t="s">
        <v>81</v>
      </c>
      <c r="C1177" s="3" t="s">
        <v>82</v>
      </c>
      <c r="D1177" s="4">
        <v>43237</v>
      </c>
      <c r="E1177" s="3" t="s">
        <v>83</v>
      </c>
      <c r="F1177" s="27">
        <v>0.23955004610440511</v>
      </c>
      <c r="G1177" s="27">
        <v>0</v>
      </c>
      <c r="H1177" s="27">
        <v>0</v>
      </c>
      <c r="I1177" s="27">
        <v>5.3177434474719568E-3</v>
      </c>
      <c r="J1177" s="27">
        <v>0.24486778955187707</v>
      </c>
      <c r="K1177" s="27">
        <v>9.952981999535486E-2</v>
      </c>
      <c r="L1177" s="27">
        <v>0</v>
      </c>
      <c r="M1177" s="27">
        <v>0</v>
      </c>
      <c r="N1177" s="27">
        <v>5.3152538901383405E-3</v>
      </c>
      <c r="O1177" s="27">
        <v>0.1048450738854932</v>
      </c>
    </row>
    <row r="1178" spans="1:15" x14ac:dyDescent="0.25">
      <c r="A1178" t="str">
        <f t="shared" si="18"/>
        <v>LDBOND43238</v>
      </c>
      <c r="B1178" s="3" t="s">
        <v>11</v>
      </c>
      <c r="C1178" s="3" t="s">
        <v>12</v>
      </c>
      <c r="D1178" s="4">
        <v>43238</v>
      </c>
      <c r="E1178" s="3" t="s">
        <v>13</v>
      </c>
      <c r="F1178" s="27">
        <v>0.98495796603416397</v>
      </c>
      <c r="G1178" s="27">
        <v>0</v>
      </c>
      <c r="H1178" s="27">
        <v>0</v>
      </c>
      <c r="I1178" s="27">
        <v>8.0092264433742288E-2</v>
      </c>
      <c r="J1178" s="27">
        <v>1.0650502304679064</v>
      </c>
      <c r="K1178" s="27">
        <v>0.4816489665362052</v>
      </c>
      <c r="L1178" s="27">
        <v>0</v>
      </c>
      <c r="M1178" s="27">
        <v>0</v>
      </c>
      <c r="N1178" s="27">
        <v>7.9497461953973864E-2</v>
      </c>
      <c r="O1178" s="27">
        <v>0.56114642849017904</v>
      </c>
    </row>
    <row r="1179" spans="1:15" x14ac:dyDescent="0.25">
      <c r="A1179" t="str">
        <f t="shared" si="18"/>
        <v>LDCPO243238</v>
      </c>
      <c r="B1179" s="3" t="s">
        <v>14</v>
      </c>
      <c r="C1179" s="3" t="s">
        <v>15</v>
      </c>
      <c r="D1179" s="4">
        <v>43238</v>
      </c>
      <c r="E1179" s="3" t="s">
        <v>16</v>
      </c>
      <c r="F1179" s="27">
        <v>0</v>
      </c>
      <c r="G1179" s="27">
        <v>0</v>
      </c>
      <c r="H1179" s="27">
        <v>0</v>
      </c>
      <c r="I1179" s="27">
        <v>0</v>
      </c>
      <c r="J1179" s="27">
        <v>0</v>
      </c>
      <c r="K1179" s="27">
        <v>0</v>
      </c>
      <c r="L1179" s="27">
        <v>0</v>
      </c>
      <c r="M1179" s="27">
        <v>0</v>
      </c>
      <c r="N1179" s="27">
        <v>0</v>
      </c>
      <c r="O1179" s="27">
        <v>0</v>
      </c>
    </row>
    <row r="1180" spans="1:15" x14ac:dyDescent="0.25">
      <c r="A1180" t="str">
        <f t="shared" si="18"/>
        <v>LDDAF143238</v>
      </c>
      <c r="B1180" s="3" t="s">
        <v>17</v>
      </c>
      <c r="C1180" s="3" t="s">
        <v>18</v>
      </c>
      <c r="D1180" s="4">
        <v>43238</v>
      </c>
      <c r="E1180" s="5" t="s">
        <v>19</v>
      </c>
      <c r="F1180" s="27">
        <v>2.2500858148374228</v>
      </c>
      <c r="G1180" s="27">
        <v>0</v>
      </c>
      <c r="H1180" s="27">
        <v>0</v>
      </c>
      <c r="I1180" s="27">
        <v>0.17461248095489509</v>
      </c>
      <c r="J1180" s="27">
        <v>2.424698295792318</v>
      </c>
      <c r="K1180" s="27">
        <v>1.0800130279471352</v>
      </c>
      <c r="L1180" s="27">
        <v>0</v>
      </c>
      <c r="M1180" s="27">
        <v>0</v>
      </c>
      <c r="N1180" s="27">
        <v>0.17460541061280888</v>
      </c>
      <c r="O1180" s="27">
        <v>1.2546184385599441</v>
      </c>
    </row>
    <row r="1181" spans="1:15" x14ac:dyDescent="0.25">
      <c r="A1181" t="str">
        <f t="shared" si="18"/>
        <v>LDDAF243238</v>
      </c>
      <c r="B1181" s="3" t="s">
        <v>20</v>
      </c>
      <c r="C1181" s="3" t="s">
        <v>21</v>
      </c>
      <c r="D1181" s="4">
        <v>43238</v>
      </c>
      <c r="E1181" s="3" t="s">
        <v>22</v>
      </c>
      <c r="F1181" s="27">
        <v>2.2500903287859355</v>
      </c>
      <c r="G1181" s="27">
        <v>0</v>
      </c>
      <c r="H1181" s="27">
        <v>0</v>
      </c>
      <c r="I1181" s="27">
        <v>0.19801071722828795</v>
      </c>
      <c r="J1181" s="27">
        <v>2.4481010460142234</v>
      </c>
      <c r="K1181" s="27">
        <v>1.2200108595619579</v>
      </c>
      <c r="L1181" s="27">
        <v>0</v>
      </c>
      <c r="M1181" s="27">
        <v>0</v>
      </c>
      <c r="N1181" s="27">
        <v>0.19801033997193887</v>
      </c>
      <c r="O1181" s="27">
        <v>1.4180211995338967</v>
      </c>
    </row>
    <row r="1182" spans="1:15" x14ac:dyDescent="0.25">
      <c r="A1182" t="str">
        <f t="shared" si="18"/>
        <v>LDDAF343238</v>
      </c>
      <c r="B1182" s="3" t="s">
        <v>23</v>
      </c>
      <c r="C1182" s="3" t="s">
        <v>24</v>
      </c>
      <c r="D1182" s="4">
        <v>43238</v>
      </c>
      <c r="E1182" s="3" t="s">
        <v>25</v>
      </c>
      <c r="F1182" s="27">
        <v>2.2500902347394174</v>
      </c>
      <c r="G1182" s="27">
        <v>0</v>
      </c>
      <c r="H1182" s="27">
        <v>0</v>
      </c>
      <c r="I1182" s="27">
        <v>0.19621568165717188</v>
      </c>
      <c r="J1182" s="27">
        <v>2.4463059163965895</v>
      </c>
      <c r="K1182" s="27">
        <v>1.2300112630748283</v>
      </c>
      <c r="L1182" s="27">
        <v>0</v>
      </c>
      <c r="M1182" s="27">
        <v>0</v>
      </c>
      <c r="N1182" s="27">
        <v>0.19620424275907641</v>
      </c>
      <c r="O1182" s="27">
        <v>1.4262155058339048</v>
      </c>
    </row>
    <row r="1183" spans="1:15" x14ac:dyDescent="0.25">
      <c r="A1183" t="str">
        <f t="shared" si="18"/>
        <v>LDGETF43238</v>
      </c>
      <c r="B1183" s="3" t="s">
        <v>26</v>
      </c>
      <c r="C1183" s="3" t="s">
        <v>27</v>
      </c>
      <c r="D1183" s="4">
        <v>43238</v>
      </c>
      <c r="E1183" s="3" t="s">
        <v>97</v>
      </c>
      <c r="F1183" s="27">
        <v>0.25000145259189049</v>
      </c>
      <c r="G1183" s="27">
        <v>0</v>
      </c>
      <c r="H1183" s="27">
        <v>0</v>
      </c>
      <c r="I1183" s="27">
        <v>2.6999722607027075E-2</v>
      </c>
      <c r="J1183" s="27">
        <v>0.27700117519891759</v>
      </c>
      <c r="K1183" s="27">
        <v>0</v>
      </c>
      <c r="L1183" s="27">
        <v>0</v>
      </c>
      <c r="M1183" s="27">
        <v>0</v>
      </c>
      <c r="N1183" s="27">
        <v>0</v>
      </c>
      <c r="O1183" s="27">
        <v>0</v>
      </c>
    </row>
    <row r="1184" spans="1:15" x14ac:dyDescent="0.25">
      <c r="A1184" t="str">
        <f t="shared" si="18"/>
        <v>LDGSEC43238</v>
      </c>
      <c r="B1184" s="3" t="s">
        <v>29</v>
      </c>
      <c r="C1184" s="3" t="s">
        <v>30</v>
      </c>
      <c r="D1184" s="4">
        <v>43238</v>
      </c>
      <c r="E1184" s="3" t="s">
        <v>31</v>
      </c>
      <c r="F1184" s="27">
        <v>1.0767284324655995</v>
      </c>
      <c r="G1184" s="27">
        <v>0</v>
      </c>
      <c r="H1184" s="27">
        <v>0.2</v>
      </c>
      <c r="I1184" s="27">
        <v>6.0610133673378946E-2</v>
      </c>
      <c r="J1184" s="27">
        <v>1.3373385661389783</v>
      </c>
      <c r="K1184" s="27">
        <v>0.16742551603980643</v>
      </c>
      <c r="L1184" s="27">
        <v>0</v>
      </c>
      <c r="M1184" s="27">
        <v>0.2</v>
      </c>
      <c r="N1184" s="27">
        <v>5.8936098242045688E-2</v>
      </c>
      <c r="O1184" s="27">
        <v>0.42636161428185215</v>
      </c>
    </row>
    <row r="1185" spans="1:15" x14ac:dyDescent="0.25">
      <c r="A1185" t="str">
        <f t="shared" si="18"/>
        <v>LDINPF43238</v>
      </c>
      <c r="B1185" s="3" t="s">
        <v>32</v>
      </c>
      <c r="C1185" s="3" t="s">
        <v>33</v>
      </c>
      <c r="D1185" s="4">
        <v>43238</v>
      </c>
      <c r="E1185" s="3" t="s">
        <v>34</v>
      </c>
      <c r="F1185" s="27">
        <v>1.0672914381587357</v>
      </c>
      <c r="G1185" s="27">
        <v>0</v>
      </c>
      <c r="H1185" s="27">
        <v>0</v>
      </c>
      <c r="I1185" s="27">
        <v>5.711116979748395E-2</v>
      </c>
      <c r="J1185" s="27">
        <v>1.1244026079562197</v>
      </c>
      <c r="K1185" s="27">
        <v>0.40938436261704653</v>
      </c>
      <c r="L1185" s="27">
        <v>0</v>
      </c>
      <c r="M1185" s="27">
        <v>0</v>
      </c>
      <c r="N1185" s="27">
        <v>5.5688354690660559E-2</v>
      </c>
      <c r="O1185" s="27">
        <v>0.46507271730770711</v>
      </c>
    </row>
    <row r="1186" spans="1:15" x14ac:dyDescent="0.25">
      <c r="A1186" t="str">
        <f t="shared" si="18"/>
        <v>LDMIPF43238</v>
      </c>
      <c r="B1186" s="3" t="s">
        <v>35</v>
      </c>
      <c r="C1186" s="3" t="s">
        <v>36</v>
      </c>
      <c r="D1186" s="4">
        <v>43238</v>
      </c>
      <c r="E1186" s="3" t="s">
        <v>37</v>
      </c>
      <c r="F1186" s="27">
        <v>2.139772736442465</v>
      </c>
      <c r="G1186" s="27">
        <v>5.0003677412816687E-2</v>
      </c>
      <c r="H1186" s="27">
        <v>0.2</v>
      </c>
      <c r="I1186" s="27">
        <v>0.30956586642171935</v>
      </c>
      <c r="J1186" s="27">
        <v>2.6993422802770013</v>
      </c>
      <c r="K1186" s="27">
        <v>1.4472087760686836</v>
      </c>
      <c r="L1186" s="27">
        <v>0</v>
      </c>
      <c r="M1186" s="27">
        <v>0.2</v>
      </c>
      <c r="N1186" s="27">
        <v>0.2857073100205782</v>
      </c>
      <c r="O1186" s="27">
        <v>1.9329160860892618</v>
      </c>
    </row>
    <row r="1187" spans="1:15" x14ac:dyDescent="0.25">
      <c r="A1187" t="str">
        <f t="shared" si="18"/>
        <v>LDSAPF43238</v>
      </c>
      <c r="B1187" s="3" t="s">
        <v>38</v>
      </c>
      <c r="C1187" s="3" t="s">
        <v>39</v>
      </c>
      <c r="D1187" s="4">
        <v>43238</v>
      </c>
      <c r="E1187" s="3" t="s">
        <v>40</v>
      </c>
      <c r="F1187" s="27">
        <v>0.79694609896311286</v>
      </c>
      <c r="G1187" s="27">
        <v>0</v>
      </c>
      <c r="H1187" s="27">
        <v>0</v>
      </c>
      <c r="I1187" s="27">
        <v>3.9049621354059739E-2</v>
      </c>
      <c r="J1187" s="27">
        <v>0.83599572031717262</v>
      </c>
      <c r="K1187" s="27">
        <v>0.26296548107328421</v>
      </c>
      <c r="L1187" s="27">
        <v>0</v>
      </c>
      <c r="M1187" s="27">
        <v>0</v>
      </c>
      <c r="N1187" s="27">
        <v>3.8333758909659142E-2</v>
      </c>
      <c r="O1187" s="27">
        <v>0.30129923998294333</v>
      </c>
    </row>
    <row r="1188" spans="1:15" x14ac:dyDescent="0.25">
      <c r="A1188" t="str">
        <f t="shared" si="18"/>
        <v>LEBALF43238</v>
      </c>
      <c r="B1188" s="3" t="s">
        <v>41</v>
      </c>
      <c r="C1188" s="3" t="s">
        <v>42</v>
      </c>
      <c r="D1188" s="4">
        <v>43238</v>
      </c>
      <c r="E1188" s="3" t="s">
        <v>43</v>
      </c>
      <c r="F1188" s="27">
        <v>2.3064182491715495</v>
      </c>
      <c r="G1188" s="27">
        <v>5.0003575870013722E-2</v>
      </c>
      <c r="H1188" s="27">
        <v>0.2</v>
      </c>
      <c r="I1188" s="27">
        <v>5.5147381371620265E-2</v>
      </c>
      <c r="J1188" s="27">
        <v>2.6115692064131837</v>
      </c>
      <c r="K1188" s="27">
        <v>0.30452153077259497</v>
      </c>
      <c r="L1188" s="27">
        <v>0</v>
      </c>
      <c r="M1188" s="27">
        <v>0.2</v>
      </c>
      <c r="N1188" s="27">
        <v>5.4815502184996548E-2</v>
      </c>
      <c r="O1188" s="27">
        <v>0.55933703295759152</v>
      </c>
    </row>
    <row r="1189" spans="1:15" x14ac:dyDescent="0.25">
      <c r="A1189" t="str">
        <f t="shared" si="18"/>
        <v>LEBFSF43238</v>
      </c>
      <c r="B1189" s="3" t="s">
        <v>44</v>
      </c>
      <c r="C1189" s="3" t="s">
        <v>45</v>
      </c>
      <c r="D1189" s="4">
        <v>43238</v>
      </c>
      <c r="E1189" s="3" t="s">
        <v>46</v>
      </c>
      <c r="F1189" s="27">
        <v>2.5001252259574636</v>
      </c>
      <c r="G1189" s="27">
        <v>5.0004335234589393E-2</v>
      </c>
      <c r="H1189" s="27">
        <v>0.2</v>
      </c>
      <c r="I1189" s="27">
        <v>0.21961769562743777</v>
      </c>
      <c r="J1189" s="27">
        <v>2.9697472568194909</v>
      </c>
      <c r="K1189" s="27">
        <v>1.035493191508726</v>
      </c>
      <c r="L1189" s="27">
        <v>0</v>
      </c>
      <c r="M1189" s="27">
        <v>0.2</v>
      </c>
      <c r="N1189" s="27">
        <v>0.20799916726288453</v>
      </c>
      <c r="O1189" s="27">
        <v>1.4434923587716104</v>
      </c>
    </row>
    <row r="1190" spans="1:15" x14ac:dyDescent="0.25">
      <c r="A1190" t="str">
        <f t="shared" si="18"/>
        <v>LECHID43238</v>
      </c>
      <c r="B1190" s="3" t="s">
        <v>47</v>
      </c>
      <c r="C1190" s="3" t="s">
        <v>48</v>
      </c>
      <c r="D1190" s="4">
        <v>43238</v>
      </c>
      <c r="E1190" s="3" t="s">
        <v>49</v>
      </c>
      <c r="F1190" s="27">
        <v>2.4746572138601968</v>
      </c>
      <c r="G1190" s="27">
        <v>0</v>
      </c>
      <c r="H1190" s="27">
        <v>0</v>
      </c>
      <c r="I1190" s="27">
        <v>0.26904249642157119</v>
      </c>
      <c r="J1190" s="27">
        <v>2.743699710281768</v>
      </c>
      <c r="K1190" s="27">
        <v>1.4625729665106735</v>
      </c>
      <c r="L1190" s="27">
        <v>0</v>
      </c>
      <c r="M1190" s="27">
        <v>0</v>
      </c>
      <c r="N1190" s="27">
        <v>0.24882420515098991</v>
      </c>
      <c r="O1190" s="27">
        <v>1.7113971716616634</v>
      </c>
    </row>
    <row r="1191" spans="1:15" x14ac:dyDescent="0.25">
      <c r="A1191" t="str">
        <f t="shared" si="18"/>
        <v>LEEQTF43238</v>
      </c>
      <c r="B1191" s="3" t="s">
        <v>50</v>
      </c>
      <c r="C1191" s="3" t="s">
        <v>51</v>
      </c>
      <c r="D1191" s="4">
        <v>43238</v>
      </c>
      <c r="E1191" s="3" t="s">
        <v>52</v>
      </c>
      <c r="F1191" s="27">
        <v>2.3297086010830701</v>
      </c>
      <c r="G1191" s="27">
        <v>5.0003859109077536E-2</v>
      </c>
      <c r="H1191" s="27">
        <v>0.2</v>
      </c>
      <c r="I1191" s="27">
        <v>0.289748853910265</v>
      </c>
      <c r="J1191" s="27">
        <v>2.8694613141024128</v>
      </c>
      <c r="K1191" s="27">
        <v>1.4628828411943602</v>
      </c>
      <c r="L1191" s="27">
        <v>0</v>
      </c>
      <c r="M1191" s="27">
        <v>0.2</v>
      </c>
      <c r="N1191" s="27">
        <v>0.2867285941132981</v>
      </c>
      <c r="O1191" s="27">
        <v>1.9496114353076583</v>
      </c>
    </row>
    <row r="1192" spans="1:15" x14ac:dyDescent="0.25">
      <c r="A1192" t="str">
        <f t="shared" si="18"/>
        <v>LEGROW43238</v>
      </c>
      <c r="B1192" s="3" t="s">
        <v>53</v>
      </c>
      <c r="C1192" s="3" t="s">
        <v>54</v>
      </c>
      <c r="D1192" s="4">
        <v>43238</v>
      </c>
      <c r="E1192" s="3" t="s">
        <v>55</v>
      </c>
      <c r="F1192" s="27">
        <v>2.3532953597085848</v>
      </c>
      <c r="G1192" s="27">
        <v>5.0003919196008856E-2</v>
      </c>
      <c r="H1192" s="27">
        <v>0.2</v>
      </c>
      <c r="I1192" s="27">
        <v>0.27599342159662826</v>
      </c>
      <c r="J1192" s="27">
        <v>2.8792927005012223</v>
      </c>
      <c r="K1192" s="27">
        <v>1.3926216586499665</v>
      </c>
      <c r="L1192" s="27">
        <v>0</v>
      </c>
      <c r="M1192" s="27">
        <v>0.2</v>
      </c>
      <c r="N1192" s="27">
        <v>0.27228304211136334</v>
      </c>
      <c r="O1192" s="27">
        <v>1.8649047007613297</v>
      </c>
    </row>
    <row r="1193" spans="1:15" x14ac:dyDescent="0.25">
      <c r="A1193" t="str">
        <f t="shared" si="18"/>
        <v>LEINFA43238</v>
      </c>
      <c r="B1193" s="3" t="s">
        <v>56</v>
      </c>
      <c r="C1193" s="3" t="s">
        <v>57</v>
      </c>
      <c r="D1193" s="4">
        <v>43238</v>
      </c>
      <c r="E1193" s="3" t="s">
        <v>58</v>
      </c>
      <c r="F1193" s="27">
        <v>2.5001226548019626</v>
      </c>
      <c r="G1193" s="27">
        <v>0</v>
      </c>
      <c r="H1193" s="27">
        <v>0.2</v>
      </c>
      <c r="I1193" s="27">
        <v>0.25382007099052756</v>
      </c>
      <c r="J1193" s="27">
        <v>2.9539427257924902</v>
      </c>
      <c r="K1193" s="27">
        <v>1.0534350806955097</v>
      </c>
      <c r="L1193" s="27">
        <v>0</v>
      </c>
      <c r="M1193" s="27">
        <v>0.2</v>
      </c>
      <c r="N1193" s="27">
        <v>0.21302426610134395</v>
      </c>
      <c r="O1193" s="27">
        <v>1.4664593467968536</v>
      </c>
    </row>
    <row r="1194" spans="1:15" x14ac:dyDescent="0.25">
      <c r="A1194" t="str">
        <f t="shared" si="18"/>
        <v>LEINNF43238</v>
      </c>
      <c r="B1194" s="3" t="s">
        <v>59</v>
      </c>
      <c r="C1194" s="3" t="s">
        <v>60</v>
      </c>
      <c r="D1194" s="4">
        <v>43238</v>
      </c>
      <c r="E1194" s="3" t="s">
        <v>93</v>
      </c>
      <c r="F1194" s="27">
        <v>1.2000269082391017</v>
      </c>
      <c r="G1194" s="27">
        <v>0</v>
      </c>
      <c r="H1194" s="27">
        <v>0</v>
      </c>
      <c r="I1194" s="27">
        <v>4.5002940477084051E-2</v>
      </c>
      <c r="J1194" s="27">
        <v>1.2450298487161857</v>
      </c>
      <c r="K1194" s="27">
        <v>0.64440357412281213</v>
      </c>
      <c r="L1194" s="27">
        <v>0</v>
      </c>
      <c r="M1194" s="27">
        <v>0</v>
      </c>
      <c r="N1194" s="27">
        <v>4.3990502281435702E-2</v>
      </c>
      <c r="O1194" s="27">
        <v>0.68839407640424788</v>
      </c>
    </row>
    <row r="1195" spans="1:15" x14ac:dyDescent="0.25">
      <c r="A1195" t="str">
        <f t="shared" si="18"/>
        <v>LEINSX43238</v>
      </c>
      <c r="B1195" s="3" t="s">
        <v>61</v>
      </c>
      <c r="C1195" s="3" t="s">
        <v>62</v>
      </c>
      <c r="D1195" s="4">
        <v>43238</v>
      </c>
      <c r="E1195" s="3" t="s">
        <v>92</v>
      </c>
      <c r="F1195" s="27">
        <v>1.7000592305669975</v>
      </c>
      <c r="G1195" s="27">
        <v>0</v>
      </c>
      <c r="H1195" s="27">
        <v>0</v>
      </c>
      <c r="I1195" s="27">
        <v>0.1259990015018333</v>
      </c>
      <c r="J1195" s="27">
        <v>1.8260582320688308</v>
      </c>
      <c r="K1195" s="27">
        <v>1.1751462263899015</v>
      </c>
      <c r="L1195" s="27">
        <v>0</v>
      </c>
      <c r="M1195" s="27">
        <v>0</v>
      </c>
      <c r="N1195" s="27">
        <v>0.12153004322470479</v>
      </c>
      <c r="O1195" s="27">
        <v>1.2966762696146064</v>
      </c>
    </row>
    <row r="1196" spans="1:15" x14ac:dyDescent="0.25">
      <c r="A1196" t="str">
        <f t="shared" si="18"/>
        <v>LEMIDF43238</v>
      </c>
      <c r="B1196" s="3" t="s">
        <v>63</v>
      </c>
      <c r="C1196" s="3" t="s">
        <v>64</v>
      </c>
      <c r="D1196" s="4">
        <v>43238</v>
      </c>
      <c r="E1196" s="3" t="s">
        <v>65</v>
      </c>
      <c r="F1196" s="27">
        <v>2.3334820182738816</v>
      </c>
      <c r="G1196" s="27">
        <v>5.000359122168134E-2</v>
      </c>
      <c r="H1196" s="27">
        <v>0.2</v>
      </c>
      <c r="I1196" s="27">
        <v>6.0018501108948352E-2</v>
      </c>
      <c r="J1196" s="27">
        <v>2.6435041106045114</v>
      </c>
      <c r="K1196" s="27">
        <v>0.3219455845136962</v>
      </c>
      <c r="L1196" s="27">
        <v>0</v>
      </c>
      <c r="M1196" s="27">
        <v>0.2</v>
      </c>
      <c r="N1196" s="27">
        <v>5.7952019061123031E-2</v>
      </c>
      <c r="O1196" s="27">
        <v>0.57989760357481923</v>
      </c>
    </row>
    <row r="1197" spans="1:15" x14ac:dyDescent="0.25">
      <c r="A1197" t="str">
        <f t="shared" si="18"/>
        <v>LET10043238</v>
      </c>
      <c r="B1197" s="3" t="s">
        <v>66</v>
      </c>
      <c r="C1197" s="3" t="s">
        <v>67</v>
      </c>
      <c r="D1197" s="4">
        <v>43238</v>
      </c>
      <c r="E1197" s="3" t="s">
        <v>98</v>
      </c>
      <c r="F1197" s="27">
        <v>0.24987729749724596</v>
      </c>
      <c r="G1197" s="27">
        <v>0</v>
      </c>
      <c r="H1197" s="27">
        <v>0</v>
      </c>
      <c r="I1197" s="27">
        <v>8.9775655474244164E-3</v>
      </c>
      <c r="J1197" s="27">
        <v>0.25885486304467037</v>
      </c>
      <c r="K1197" s="27">
        <v>0</v>
      </c>
      <c r="L1197" s="27">
        <v>0</v>
      </c>
      <c r="M1197" s="27">
        <v>0</v>
      </c>
      <c r="N1197" s="27">
        <v>0</v>
      </c>
      <c r="O1197" s="27">
        <v>0</v>
      </c>
    </row>
    <row r="1198" spans="1:15" x14ac:dyDescent="0.25">
      <c r="A1198" t="str">
        <f t="shared" si="18"/>
        <v>LETAXP43238</v>
      </c>
      <c r="B1198" s="3" t="s">
        <v>69</v>
      </c>
      <c r="C1198" s="3" t="s">
        <v>70</v>
      </c>
      <c r="D1198" s="4">
        <v>43238</v>
      </c>
      <c r="E1198" s="3" t="s">
        <v>71</v>
      </c>
      <c r="F1198" s="27">
        <v>2.3951391519868062</v>
      </c>
      <c r="G1198" s="27">
        <v>5.0003790278813055E-2</v>
      </c>
      <c r="H1198" s="27">
        <v>0</v>
      </c>
      <c r="I1198" s="27">
        <v>0.25472514586853739</v>
      </c>
      <c r="J1198" s="27">
        <v>2.6998680881341564</v>
      </c>
      <c r="K1198" s="27">
        <v>1.423840993198082</v>
      </c>
      <c r="L1198" s="27">
        <v>0</v>
      </c>
      <c r="M1198" s="27">
        <v>0</v>
      </c>
      <c r="N1198" s="27">
        <v>0.24189050257342307</v>
      </c>
      <c r="O1198" s="27">
        <v>1.665731495771505</v>
      </c>
    </row>
    <row r="1199" spans="1:15" x14ac:dyDescent="0.25">
      <c r="A1199" t="str">
        <f t="shared" si="18"/>
        <v>LETF5043238</v>
      </c>
      <c r="B1199" s="3" t="s">
        <v>72</v>
      </c>
      <c r="C1199" s="3" t="s">
        <v>73</v>
      </c>
      <c r="D1199" s="4">
        <v>43238</v>
      </c>
      <c r="E1199" s="3" t="s">
        <v>99</v>
      </c>
      <c r="F1199" s="27">
        <v>9.9985236973734085E-2</v>
      </c>
      <c r="G1199" s="27">
        <v>0</v>
      </c>
      <c r="H1199" s="27">
        <v>0</v>
      </c>
      <c r="I1199" s="27">
        <v>1.797365244987218E-3</v>
      </c>
      <c r="J1199" s="27">
        <v>0.1017826022187213</v>
      </c>
      <c r="K1199" s="27">
        <v>0</v>
      </c>
      <c r="L1199" s="27">
        <v>0</v>
      </c>
      <c r="M1199" s="27">
        <v>0</v>
      </c>
      <c r="N1199" s="27">
        <v>0</v>
      </c>
      <c r="O1199" s="27">
        <v>0</v>
      </c>
    </row>
    <row r="1200" spans="1:15" x14ac:dyDescent="0.25">
      <c r="A1200" t="str">
        <f t="shared" si="18"/>
        <v>LETFSX43238</v>
      </c>
      <c r="B1200" s="3" t="s">
        <v>75</v>
      </c>
      <c r="C1200" s="3" t="s">
        <v>76</v>
      </c>
      <c r="D1200" s="4">
        <v>43238</v>
      </c>
      <c r="E1200" s="3" t="s">
        <v>100</v>
      </c>
      <c r="F1200" s="27">
        <v>0.10000025725856669</v>
      </c>
      <c r="G1200" s="27">
        <v>0</v>
      </c>
      <c r="H1200" s="27">
        <v>0</v>
      </c>
      <c r="I1200" s="27">
        <v>0</v>
      </c>
      <c r="J1200" s="27">
        <v>0.10000025725856669</v>
      </c>
      <c r="K1200" s="27">
        <v>0</v>
      </c>
      <c r="L1200" s="27">
        <v>0</v>
      </c>
      <c r="M1200" s="27">
        <v>0</v>
      </c>
      <c r="N1200" s="27">
        <v>0</v>
      </c>
      <c r="O1200" s="27">
        <v>0</v>
      </c>
    </row>
    <row r="1201" spans="1:15" x14ac:dyDescent="0.25">
      <c r="A1201" t="str">
        <f t="shared" si="18"/>
        <v>LEULIS43238</v>
      </c>
      <c r="B1201" s="3" t="s">
        <v>78</v>
      </c>
      <c r="C1201" s="3" t="s">
        <v>79</v>
      </c>
      <c r="D1201" s="4">
        <v>43238</v>
      </c>
      <c r="E1201" s="3" t="s">
        <v>80</v>
      </c>
      <c r="F1201" s="27">
        <v>2.3460169272433791</v>
      </c>
      <c r="G1201" s="27">
        <v>5.0003650239107418E-2</v>
      </c>
      <c r="H1201" s="27">
        <v>0</v>
      </c>
      <c r="I1201" s="27">
        <v>0.24768307715001145</v>
      </c>
      <c r="J1201" s="27">
        <v>2.6437036546324979</v>
      </c>
      <c r="K1201" s="27">
        <v>1.2722866302634699</v>
      </c>
      <c r="L1201" s="27">
        <v>0</v>
      </c>
      <c r="M1201" s="27">
        <v>0</v>
      </c>
      <c r="N1201" s="27">
        <v>0.21641690848962694</v>
      </c>
      <c r="O1201" s="27">
        <v>1.4887035387530969</v>
      </c>
    </row>
    <row r="1202" spans="1:15" x14ac:dyDescent="0.25">
      <c r="A1202" t="str">
        <f t="shared" si="18"/>
        <v>LLIQDF43238</v>
      </c>
      <c r="B1202" s="3" t="s">
        <v>81</v>
      </c>
      <c r="C1202" s="3" t="s">
        <v>82</v>
      </c>
      <c r="D1202" s="4">
        <v>43238</v>
      </c>
      <c r="E1202" s="3" t="s">
        <v>83</v>
      </c>
      <c r="F1202" s="27">
        <v>0.2395556709031135</v>
      </c>
      <c r="G1202" s="27">
        <v>0</v>
      </c>
      <c r="H1202" s="27">
        <v>0</v>
      </c>
      <c r="I1202" s="27">
        <v>5.3188785263903315E-3</v>
      </c>
      <c r="J1202" s="27">
        <v>0.24487454942950382</v>
      </c>
      <c r="K1202" s="27">
        <v>9.9536400751046875E-2</v>
      </c>
      <c r="L1202" s="27">
        <v>0</v>
      </c>
      <c r="M1202" s="27">
        <v>0</v>
      </c>
      <c r="N1202" s="27">
        <v>5.3164135618557458E-3</v>
      </c>
      <c r="O1202" s="27">
        <v>0.10485281431290262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B60" sqref="B6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1.0700191342988064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9.5403111983934655E-2</v>
      </c>
      <c r="F44" s="26">
        <f>IFERROR(+VLOOKUP("LDBOND"&amp;A44,'Main File'!A:O,10,0),0)</f>
        <v>1.165422246282741</v>
      </c>
      <c r="G44" s="26">
        <f>IFERROR(+VLOOKUP("LDBOND"&amp;A44,'Main File'!A:O,11,0),0)</f>
        <v>0.56677713012512132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9.482137571931272E-2</v>
      </c>
      <c r="K44" s="26">
        <f>IFERROR(+VLOOKUP("LDBOND"&amp;A44,'Main File'!A:O,15,0),0)</f>
        <v>0.66159850584443403</v>
      </c>
    </row>
    <row r="45" spans="1:11" x14ac:dyDescent="0.25">
      <c r="A45" s="9">
        <f t="shared" si="0"/>
        <v>43232</v>
      </c>
      <c r="B45" s="26">
        <f>IFERROR(+VLOOKUP("LDBOND"&amp;A45,'Main File'!A:O,6,0),0)</f>
        <v>1.0700193641616751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9.5403097206581411E-2</v>
      </c>
      <c r="F45" s="26">
        <f>IFERROR(+VLOOKUP("LDBOND"&amp;A45,'Main File'!A:O,10,0),0)</f>
        <v>1.1654224613682564</v>
      </c>
      <c r="G45" s="26">
        <f>IFERROR(+VLOOKUP("LDBOND"&amp;A45,'Main File'!A:O,11,0),0)</f>
        <v>0.56677167960690511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9.4820014903274366E-2</v>
      </c>
      <c r="K45" s="26">
        <f>IFERROR(+VLOOKUP("LDBOND"&amp;A45,'Main File'!A:O,15,0),0)</f>
        <v>0.66159169451017952</v>
      </c>
    </row>
    <row r="46" spans="1:11" x14ac:dyDescent="0.25">
      <c r="A46" s="9">
        <f t="shared" si="0"/>
        <v>43233</v>
      </c>
      <c r="B46" s="26">
        <f>IFERROR(+VLOOKUP("LDBOND"&amp;A46,'Main File'!A:O,6,0),0)</f>
        <v>1.0700193169816545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9.5403086846562388E-2</v>
      </c>
      <c r="F46" s="26">
        <f>IFERROR(+VLOOKUP("LDBOND"&amp;A46,'Main File'!A:O,10,0),0)</f>
        <v>1.1654224038282168</v>
      </c>
      <c r="G46" s="26">
        <f>IFERROR(+VLOOKUP("LDBOND"&amp;A46,'Main File'!A:O,11,0),0)</f>
        <v>0.56677228974660632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9.4820360900678066E-2</v>
      </c>
      <c r="K46" s="26">
        <f>IFERROR(+VLOOKUP("LDBOND"&amp;A46,'Main File'!A:O,15,0),0)</f>
        <v>0.66159265064728434</v>
      </c>
    </row>
    <row r="47" spans="1:11" x14ac:dyDescent="0.25">
      <c r="A47" s="9">
        <f t="shared" si="0"/>
        <v>43234</v>
      </c>
      <c r="B47" s="26">
        <f>IFERROR(+VLOOKUP("LDBOND"&amp;A47,'Main File'!A:O,6,0),0)</f>
        <v>1.0700191836505568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9.5403321386465623E-2</v>
      </c>
      <c r="F47" s="26">
        <f>IFERROR(+VLOOKUP("LDBOND"&amp;A47,'Main File'!A:O,10,0),0)</f>
        <v>1.1654225050370224</v>
      </c>
      <c r="G47" s="26">
        <f>IFERROR(+VLOOKUP("LDBOND"&amp;A47,'Main File'!A:O,11,0),0)</f>
        <v>0.56676434395172093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9.4818594630130468E-2</v>
      </c>
      <c r="K47" s="26">
        <f>IFERROR(+VLOOKUP("LDBOND"&amp;A47,'Main File'!A:O,15,0),0)</f>
        <v>0.66158293858185135</v>
      </c>
    </row>
    <row r="48" spans="1:11" x14ac:dyDescent="0.25">
      <c r="A48" s="9">
        <f t="shared" si="0"/>
        <v>43235</v>
      </c>
      <c r="B48" s="26">
        <f>IFERROR(+VLOOKUP("LDBOND"&amp;A48,'Main File'!A:O,6,0),0)</f>
        <v>1.0004144850866057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8.2874291177992221E-2</v>
      </c>
      <c r="F48" s="26">
        <f>IFERROR(+VLOOKUP("LDBOND"&amp;A48,'Main File'!A:O,10,0),0)</f>
        <v>1.083288776264598</v>
      </c>
      <c r="G48" s="26">
        <f>IFERROR(+VLOOKUP("LDBOND"&amp;A48,'Main File'!A:O,11,0),0)</f>
        <v>0.49715985257751855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8.2289824520394572E-2</v>
      </c>
      <c r="K48" s="26">
        <f>IFERROR(+VLOOKUP("LDBOND"&amp;A48,'Main File'!A:O,15,0),0)</f>
        <v>0.57944967709791317</v>
      </c>
    </row>
    <row r="49" spans="1:11" x14ac:dyDescent="0.25">
      <c r="A49" s="9">
        <f t="shared" si="0"/>
        <v>43236</v>
      </c>
      <c r="B49" s="26">
        <f>IFERROR(+VLOOKUP("LDBOND"&amp;A49,'Main File'!A:O,6,0),0)</f>
        <v>1.0700194192744263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9.5403012130610032E-2</v>
      </c>
      <c r="F49" s="26">
        <f>IFERROR(+VLOOKUP("LDBOND"&amp;A49,'Main File'!A:O,10,0),0)</f>
        <v>1.1654224314050363</v>
      </c>
      <c r="G49" s="26">
        <f>IFERROR(+VLOOKUP("LDBOND"&amp;A49,'Main File'!A:O,11,0),0)</f>
        <v>0.56676644627922412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9.4819272015387535E-2</v>
      </c>
      <c r="K49" s="26">
        <f>IFERROR(+VLOOKUP("LDBOND"&amp;A49,'Main File'!A:O,15,0),0)</f>
        <v>0.66158571829461166</v>
      </c>
    </row>
    <row r="50" spans="1:11" x14ac:dyDescent="0.25">
      <c r="A50" s="9">
        <f t="shared" si="0"/>
        <v>43237</v>
      </c>
      <c r="B50" s="26">
        <f>IFERROR(+VLOOKUP("LDBOND"&amp;A50,'Main File'!A:O,6,0),0)</f>
        <v>0.9886594647600111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8.0758041352724741E-2</v>
      </c>
      <c r="F50" s="26">
        <f>IFERROR(+VLOOKUP("LDBOND"&amp;A50,'Main File'!A:O,10,0),0)</f>
        <v>1.0694175061127358</v>
      </c>
      <c r="G50" s="26">
        <f>IFERROR(+VLOOKUP("LDBOND"&amp;A50,'Main File'!A:O,11,0),0)</f>
        <v>0.48541290371337242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8.0175900603600664E-2</v>
      </c>
      <c r="K50" s="26">
        <f>IFERROR(+VLOOKUP("LDBOND"&amp;A50,'Main File'!A:O,15,0),0)</f>
        <v>0.56558880431697311</v>
      </c>
    </row>
    <row r="51" spans="1:11" x14ac:dyDescent="0.25">
      <c r="A51" s="9">
        <f t="shared" si="0"/>
        <v>43238</v>
      </c>
      <c r="B51" s="26">
        <f>IFERROR(+VLOOKUP("LDBOND"&amp;A51,'Main File'!A:O,6,0),0)</f>
        <v>0.98495796603416397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8.0092264433742288E-2</v>
      </c>
      <c r="F51" s="26">
        <f>IFERROR(+VLOOKUP("LDBOND"&amp;A51,'Main File'!A:O,10,0),0)</f>
        <v>1.0650502304679064</v>
      </c>
      <c r="G51" s="26">
        <f>IFERROR(+VLOOKUP("LDBOND"&amp;A51,'Main File'!A:O,11,0),0)</f>
        <v>0.4816489665362052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7.9497461953973864E-2</v>
      </c>
      <c r="K51" s="26">
        <f>IFERROR(+VLOOKUP("LDBOND"&amp;A51,'Main File'!A:O,15,0),0)</f>
        <v>0.56114642849017904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sheetProtection password="C71F" sheet="1" objects="1" scenarios="1"/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2.2500844500576949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0.1746110408920323</v>
      </c>
      <c r="F44" s="26">
        <f>IFERROR(+VLOOKUP("LDDAF1"&amp;A44,'Main File'!A:O,10,0),0)</f>
        <v>2.4246954909497274</v>
      </c>
      <c r="G44" s="26">
        <f>IFERROR(+VLOOKUP("LDDAF1"&amp;A44,'Main File'!A:O,11,0),0)</f>
        <v>1.0800103634344007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0.17460759256468805</v>
      </c>
      <c r="K44" s="26">
        <f>IFERROR(+VLOOKUP("LDDAF1"&amp;A44,'Main File'!A:O,15,0),0)</f>
        <v>1.2546179559990889</v>
      </c>
    </row>
    <row r="45" spans="1:11" x14ac:dyDescent="0.25">
      <c r="A45" s="9">
        <f t="shared" si="0"/>
        <v>43232</v>
      </c>
      <c r="B45" s="26">
        <f>IFERROR(+VLOOKUP("LDDAF1"&amp;A45,'Main File'!A:O,6,0),0)</f>
        <v>2.2500864097599571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0.17461128661255124</v>
      </c>
      <c r="F45" s="26">
        <f>IFERROR(+VLOOKUP("LDDAF1"&amp;A45,'Main File'!A:O,10,0),0)</f>
        <v>2.4246976963725082</v>
      </c>
      <c r="G45" s="26">
        <f>IFERROR(+VLOOKUP("LDDAF1"&amp;A45,'Main File'!A:O,11,0),0)</f>
        <v>1.0800106766308162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0.17460691342648069</v>
      </c>
      <c r="K45" s="26">
        <f>IFERROR(+VLOOKUP("LDDAF1"&amp;A45,'Main File'!A:O,15,0),0)</f>
        <v>1.2546175900572969</v>
      </c>
    </row>
    <row r="46" spans="1:11" x14ac:dyDescent="0.25">
      <c r="A46" s="9">
        <f t="shared" si="0"/>
        <v>43233</v>
      </c>
      <c r="B46" s="26">
        <f>IFERROR(+VLOOKUP("LDDAF1"&amp;A46,'Main File'!A:O,6,0),0)</f>
        <v>2.2500845757880557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0.17461155525414268</v>
      </c>
      <c r="F46" s="26">
        <f>IFERROR(+VLOOKUP("LDDAF1"&amp;A46,'Main File'!A:O,10,0),0)</f>
        <v>2.4246961310421984</v>
      </c>
      <c r="G46" s="26">
        <f>IFERROR(+VLOOKUP("LDDAF1"&amp;A46,'Main File'!A:O,11,0),0)</f>
        <v>1.0800111243897907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0.17460625622455228</v>
      </c>
      <c r="K46" s="26">
        <f>IFERROR(+VLOOKUP("LDDAF1"&amp;A46,'Main File'!A:O,15,0),0)</f>
        <v>1.254617380614343</v>
      </c>
    </row>
    <row r="47" spans="1:11" x14ac:dyDescent="0.25">
      <c r="A47" s="9">
        <f t="shared" si="0"/>
        <v>43234</v>
      </c>
      <c r="B47" s="26">
        <f>IFERROR(+VLOOKUP("LDDAF1"&amp;A47,'Main File'!A:O,6,0),0)</f>
        <v>2.2500858229604952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0.17461086692838143</v>
      </c>
      <c r="F47" s="26">
        <f>IFERROR(+VLOOKUP("LDDAF1"&amp;A47,'Main File'!A:O,10,0),0)</f>
        <v>2.4246966898888767</v>
      </c>
      <c r="G47" s="26">
        <f>IFERROR(+VLOOKUP("LDDAF1"&amp;A47,'Main File'!A:O,11,0),0)</f>
        <v>1.0800084570692006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0.17460770945414247</v>
      </c>
      <c r="K47" s="26">
        <f>IFERROR(+VLOOKUP("LDDAF1"&amp;A47,'Main File'!A:O,15,0),0)</f>
        <v>1.2546161665233431</v>
      </c>
    </row>
    <row r="48" spans="1:11" x14ac:dyDescent="0.25">
      <c r="A48" s="9">
        <f t="shared" si="0"/>
        <v>43235</v>
      </c>
      <c r="B48" s="26">
        <f>IFERROR(+VLOOKUP("LDDAF1"&amp;A48,'Main File'!A:O,6,0),0)</f>
        <v>2.2500847562348438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0.17461188004440448</v>
      </c>
      <c r="F48" s="26">
        <f>IFERROR(+VLOOKUP("LDDAF1"&amp;A48,'Main File'!A:O,10,0),0)</f>
        <v>2.4246966362792484</v>
      </c>
      <c r="G48" s="26">
        <f>IFERROR(+VLOOKUP("LDDAF1"&amp;A48,'Main File'!A:O,11,0),0)</f>
        <v>1.0800146552298782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0.17460648806972684</v>
      </c>
      <c r="K48" s="26">
        <f>IFERROR(+VLOOKUP("LDDAF1"&amp;A48,'Main File'!A:O,15,0),0)</f>
        <v>1.2546211432996051</v>
      </c>
    </row>
    <row r="49" spans="1:11" x14ac:dyDescent="0.25">
      <c r="A49" s="9">
        <f t="shared" si="0"/>
        <v>43236</v>
      </c>
      <c r="B49" s="26">
        <f>IFERROR(+VLOOKUP("LDDAF1"&amp;A49,'Main File'!A:O,6,0),0)</f>
        <v>2.2500843892222693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0.17461251033049036</v>
      </c>
      <c r="F49" s="26">
        <f>IFERROR(+VLOOKUP("LDDAF1"&amp;A49,'Main File'!A:O,10,0),0)</f>
        <v>2.4246968995527598</v>
      </c>
      <c r="G49" s="26">
        <f>IFERROR(+VLOOKUP("LDDAF1"&amp;A49,'Main File'!A:O,11,0),0)</f>
        <v>1.0800106322953447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0.17460561403900657</v>
      </c>
      <c r="K49" s="26">
        <f>IFERROR(+VLOOKUP("LDDAF1"&amp;A49,'Main File'!A:O,15,0),0)</f>
        <v>1.2546162463343513</v>
      </c>
    </row>
    <row r="50" spans="1:11" x14ac:dyDescent="0.25">
      <c r="A50" s="9">
        <f t="shared" si="0"/>
        <v>43237</v>
      </c>
      <c r="B50" s="26">
        <f>IFERROR(+VLOOKUP("LDDAF1"&amp;A50,'Main File'!A:O,6,0),0)</f>
        <v>2.2500844140833243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0.174612659025317</v>
      </c>
      <c r="F50" s="26">
        <f>IFERROR(+VLOOKUP("LDDAF1"&amp;A50,'Main File'!A:O,10,0),0)</f>
        <v>2.4246970731086415</v>
      </c>
      <c r="G50" s="26">
        <f>IFERROR(+VLOOKUP("LDDAF1"&amp;A50,'Main File'!A:O,11,0),0)</f>
        <v>1.0800123971445375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0.17460559151809141</v>
      </c>
      <c r="K50" s="26">
        <f>IFERROR(+VLOOKUP("LDDAF1"&amp;A50,'Main File'!A:O,15,0),0)</f>
        <v>1.2546179886626287</v>
      </c>
    </row>
    <row r="51" spans="1:11" x14ac:dyDescent="0.25">
      <c r="A51" s="9">
        <f t="shared" si="0"/>
        <v>43238</v>
      </c>
      <c r="B51" s="26">
        <f>IFERROR(+VLOOKUP("LDDAF1"&amp;A51,'Main File'!A:O,6,0),0)</f>
        <v>2.2500858148374228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0.17461248095489509</v>
      </c>
      <c r="F51" s="26">
        <f>IFERROR(+VLOOKUP("LDDAF1"&amp;A51,'Main File'!A:O,10,0),0)</f>
        <v>2.424698295792318</v>
      </c>
      <c r="G51" s="26">
        <f>IFERROR(+VLOOKUP("LDDAF1"&amp;A51,'Main File'!A:O,11,0),0)</f>
        <v>1.0800130279471352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0.17460541061280888</v>
      </c>
      <c r="K51" s="26">
        <f>IFERROR(+VLOOKUP("LDDAF1"&amp;A51,'Main File'!A:O,15,0),0)</f>
        <v>1.2546184385599441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2.2500897306123036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0.19801511616171186</v>
      </c>
      <c r="F44" s="26">
        <f>IFERROR(+VLOOKUP("LDDAF2"&amp;A44,'Main File'!A:O,10,0),0)</f>
        <v>2.4481048467740152</v>
      </c>
      <c r="G44" s="26">
        <f>IFERROR(+VLOOKUP("LDDAF2"&amp;A44,'Main File'!A:O,11,0),0)</f>
        <v>1.2200159007012303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0.19800653787736899</v>
      </c>
      <c r="K44" s="26">
        <f>IFERROR(+VLOOKUP("LDDAF2"&amp;A44,'Main File'!A:O,15,0),0)</f>
        <v>1.4180224385785993</v>
      </c>
    </row>
    <row r="45" spans="1:11" x14ac:dyDescent="0.25">
      <c r="A45" s="9">
        <f t="shared" si="0"/>
        <v>43232</v>
      </c>
      <c r="B45" s="26">
        <f>IFERROR(+VLOOKUP("LDDAF2"&amp;A45,'Main File'!A:O,6,0),0)</f>
        <v>2.2500915207644887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0.19801381385676711</v>
      </c>
      <c r="F45" s="26">
        <f>IFERROR(+VLOOKUP("LDDAF2"&amp;A45,'Main File'!A:O,10,0),0)</f>
        <v>2.448105334621256</v>
      </c>
      <c r="G45" s="26">
        <f>IFERROR(+VLOOKUP("LDDAF2"&amp;A45,'Main File'!A:O,11,0),0)</f>
        <v>1.2200095537109883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0.19800491468401821</v>
      </c>
      <c r="K45" s="26">
        <f>IFERROR(+VLOOKUP("LDDAF2"&amp;A45,'Main File'!A:O,15,0),0)</f>
        <v>1.4180144683950064</v>
      </c>
    </row>
    <row r="46" spans="1:11" x14ac:dyDescent="0.25">
      <c r="A46" s="9">
        <f t="shared" si="0"/>
        <v>43233</v>
      </c>
      <c r="B46" s="26">
        <f>IFERROR(+VLOOKUP("LDDAF2"&amp;A46,'Main File'!A:O,6,0),0)</f>
        <v>2.2500903684781375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0.19801573418685076</v>
      </c>
      <c r="F46" s="26">
        <f>IFERROR(+VLOOKUP("LDDAF2"&amp;A46,'Main File'!A:O,10,0),0)</f>
        <v>2.4481061026649882</v>
      </c>
      <c r="G46" s="26">
        <f>IFERROR(+VLOOKUP("LDDAF2"&amp;A46,'Main File'!A:O,11,0),0)</f>
        <v>1.2200139729504305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0.1980033134743695</v>
      </c>
      <c r="K46" s="26">
        <f>IFERROR(+VLOOKUP("LDDAF2"&amp;A46,'Main File'!A:O,15,0),0)</f>
        <v>1.4180172864248</v>
      </c>
    </row>
    <row r="47" spans="1:11" x14ac:dyDescent="0.25">
      <c r="A47" s="9">
        <f t="shared" si="0"/>
        <v>43234</v>
      </c>
      <c r="B47" s="26">
        <f>IFERROR(+VLOOKUP("LDDAF2"&amp;A47,'Main File'!A:O,6,0),0)</f>
        <v>2.2500892186065227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0.19801182351882685</v>
      </c>
      <c r="F47" s="26">
        <f>IFERROR(+VLOOKUP("LDDAF2"&amp;A47,'Main File'!A:O,10,0),0)</f>
        <v>2.4481010421253497</v>
      </c>
      <c r="G47" s="26">
        <f>IFERROR(+VLOOKUP("LDDAF2"&amp;A47,'Main File'!A:O,11,0),0)</f>
        <v>1.2200125422828525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0.19800767727573212</v>
      </c>
      <c r="K47" s="26">
        <f>IFERROR(+VLOOKUP("LDDAF2"&amp;A47,'Main File'!A:O,15,0),0)</f>
        <v>1.4180202195585847</v>
      </c>
    </row>
    <row r="48" spans="1:11" x14ac:dyDescent="0.25">
      <c r="A48" s="9">
        <f t="shared" si="0"/>
        <v>43235</v>
      </c>
      <c r="B48" s="26">
        <f>IFERROR(+VLOOKUP("LDDAF2"&amp;A48,'Main File'!A:O,6,0),0)</f>
        <v>2.2500913775957692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0.1980114725019971</v>
      </c>
      <c r="F48" s="26">
        <f>IFERROR(+VLOOKUP("LDDAF2"&amp;A48,'Main File'!A:O,10,0),0)</f>
        <v>2.4481028500977664</v>
      </c>
      <c r="G48" s="26">
        <f>IFERROR(+VLOOKUP("LDDAF2"&amp;A48,'Main File'!A:O,11,0),0)</f>
        <v>1.2200092862605318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0.19801071162453876</v>
      </c>
      <c r="K48" s="26">
        <f>IFERROR(+VLOOKUP("LDDAF2"&amp;A48,'Main File'!A:O,15,0),0)</f>
        <v>1.4180199978850707</v>
      </c>
    </row>
    <row r="49" spans="1:11" x14ac:dyDescent="0.25">
      <c r="A49" s="9">
        <f t="shared" si="0"/>
        <v>43236</v>
      </c>
      <c r="B49" s="26">
        <f>IFERROR(+VLOOKUP("LDDAF2"&amp;A49,'Main File'!A:O,6,0),0)</f>
        <v>2.2500940225661918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0.19801237933631696</v>
      </c>
      <c r="F49" s="26">
        <f>IFERROR(+VLOOKUP("LDDAF2"&amp;A49,'Main File'!A:O,10,0),0)</f>
        <v>2.4481064019025087</v>
      </c>
      <c r="G49" s="26">
        <f>IFERROR(+VLOOKUP("LDDAF2"&amp;A49,'Main File'!A:O,11,0),0)</f>
        <v>1.220005415283026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0.19800801089397613</v>
      </c>
      <c r="K49" s="26">
        <f>IFERROR(+VLOOKUP("LDDAF2"&amp;A49,'Main File'!A:O,15,0),0)</f>
        <v>1.4180134261770021</v>
      </c>
    </row>
    <row r="50" spans="1:11" x14ac:dyDescent="0.25">
      <c r="A50" s="9">
        <f t="shared" si="0"/>
        <v>43237</v>
      </c>
      <c r="B50" s="26">
        <f>IFERROR(+VLOOKUP("LDDAF2"&amp;A50,'Main File'!A:O,6,0),0)</f>
        <v>2.2500911952664646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0.19801082028178857</v>
      </c>
      <c r="F50" s="26">
        <f>IFERROR(+VLOOKUP("LDDAF2"&amp;A50,'Main File'!A:O,10,0),0)</f>
        <v>2.4481020155482534</v>
      </c>
      <c r="G50" s="26">
        <f>IFERROR(+VLOOKUP("LDDAF2"&amp;A50,'Main File'!A:O,11,0),0)</f>
        <v>1.2200128226624827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0.19801070397719189</v>
      </c>
      <c r="K50" s="26">
        <f>IFERROR(+VLOOKUP("LDDAF2"&amp;A50,'Main File'!A:O,15,0),0)</f>
        <v>1.4180235266396746</v>
      </c>
    </row>
    <row r="51" spans="1:11" x14ac:dyDescent="0.25">
      <c r="A51" s="9">
        <f t="shared" si="0"/>
        <v>43238</v>
      </c>
      <c r="B51" s="26">
        <f>IFERROR(+VLOOKUP("LDDAF2"&amp;A51,'Main File'!A:O,6,0),0)</f>
        <v>2.2500903287859355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0.19801071722828795</v>
      </c>
      <c r="F51" s="26">
        <f>IFERROR(+VLOOKUP("LDDAF2"&amp;A51,'Main File'!A:O,10,0),0)</f>
        <v>2.4481010460142234</v>
      </c>
      <c r="G51" s="26">
        <f>IFERROR(+VLOOKUP("LDDAF2"&amp;A51,'Main File'!A:O,11,0),0)</f>
        <v>1.2200108595619579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0.19801033997193887</v>
      </c>
      <c r="K51" s="26">
        <f>IFERROR(+VLOOKUP("LDDAF2"&amp;A51,'Main File'!A:O,15,0),0)</f>
        <v>1.4180211995338967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2.2500859667818864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0.19621671144947087</v>
      </c>
      <c r="F44" s="26">
        <f>IFERROR(+VLOOKUP("LDDAF3"&amp;A44,'Main File'!A:O,10,0),0)</f>
        <v>2.4463026782313575</v>
      </c>
      <c r="G44" s="26">
        <f>IFERROR(+VLOOKUP("LDDAF3"&amp;A44,'Main File'!A:O,11,0),0)</f>
        <v>1.2300208738565388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0.19620214345176362</v>
      </c>
      <c r="K44" s="26">
        <f>IFERROR(+VLOOKUP("LDDAF3"&amp;A44,'Main File'!A:O,15,0),0)</f>
        <v>1.4262230173083024</v>
      </c>
    </row>
    <row r="45" spans="1:11" x14ac:dyDescent="0.25">
      <c r="A45" s="9">
        <f t="shared" si="0"/>
        <v>43232</v>
      </c>
      <c r="B45" s="26">
        <f>IFERROR(+VLOOKUP("LDDAF3"&amp;A45,'Main File'!A:O,6,0),0)</f>
        <v>2.2500855991369551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0.1962162448717796</v>
      </c>
      <c r="F45" s="26">
        <f>IFERROR(+VLOOKUP("LDDAF3"&amp;A45,'Main File'!A:O,10,0),0)</f>
        <v>2.4463018440087345</v>
      </c>
      <c r="G45" s="26">
        <f>IFERROR(+VLOOKUP("LDDAF3"&amp;A45,'Main File'!A:O,11,0),0)</f>
        <v>1.2300185578686029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0.19619917734831105</v>
      </c>
      <c r="K45" s="26">
        <f>IFERROR(+VLOOKUP("LDDAF3"&amp;A45,'Main File'!A:O,15,0),0)</f>
        <v>1.4262177352169139</v>
      </c>
    </row>
    <row r="46" spans="1:11" x14ac:dyDescent="0.25">
      <c r="A46" s="9">
        <f t="shared" si="0"/>
        <v>43233</v>
      </c>
      <c r="B46" s="26">
        <f>IFERROR(+VLOOKUP("LDDAF3"&amp;A46,'Main File'!A:O,6,0),0)</f>
        <v>2.2500849621491086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0.19621575486874834</v>
      </c>
      <c r="F46" s="26">
        <f>IFERROR(+VLOOKUP("LDDAF3"&amp;A46,'Main File'!A:O,10,0),0)</f>
        <v>2.446300717017857</v>
      </c>
      <c r="G46" s="26">
        <f>IFERROR(+VLOOKUP("LDDAF3"&amp;A46,'Main File'!A:O,11,0),0)</f>
        <v>1.2300202381780374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0.19620448501541693</v>
      </c>
      <c r="K46" s="26">
        <f>IFERROR(+VLOOKUP("LDDAF3"&amp;A46,'Main File'!A:O,15,0),0)</f>
        <v>1.4262247231934544</v>
      </c>
    </row>
    <row r="47" spans="1:11" x14ac:dyDescent="0.25">
      <c r="A47" s="9">
        <f t="shared" si="0"/>
        <v>43234</v>
      </c>
      <c r="B47" s="26">
        <f>IFERROR(+VLOOKUP("LDDAF3"&amp;A47,'Main File'!A:O,6,0),0)</f>
        <v>2.2500885465049869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0.1962145728176812</v>
      </c>
      <c r="F47" s="26">
        <f>IFERROR(+VLOOKUP("LDDAF3"&amp;A47,'Main File'!A:O,10,0),0)</f>
        <v>2.4463031193226681</v>
      </c>
      <c r="G47" s="26">
        <f>IFERROR(+VLOOKUP("LDDAF3"&amp;A47,'Main File'!A:O,11,0),0)</f>
        <v>1.230017521883769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0.19620599434593636</v>
      </c>
      <c r="K47" s="26">
        <f>IFERROR(+VLOOKUP("LDDAF3"&amp;A47,'Main File'!A:O,15,0),0)</f>
        <v>1.4262235162297054</v>
      </c>
    </row>
    <row r="48" spans="1:11" x14ac:dyDescent="0.25">
      <c r="A48" s="9">
        <f t="shared" si="0"/>
        <v>43235</v>
      </c>
      <c r="B48" s="26">
        <f>IFERROR(+VLOOKUP("LDDAF3"&amp;A48,'Main File'!A:O,6,0),0)</f>
        <v>2.2500861080532069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0.19621215583620727</v>
      </c>
      <c r="F48" s="26">
        <f>IFERROR(+VLOOKUP("LDDAF3"&amp;A48,'Main File'!A:O,10,0),0)</f>
        <v>2.446298263889414</v>
      </c>
      <c r="G48" s="26">
        <f>IFERROR(+VLOOKUP("LDDAF3"&amp;A48,'Main File'!A:O,11,0),0)</f>
        <v>1.2300196579481133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0.19620579429755403</v>
      </c>
      <c r="K48" s="26">
        <f>IFERROR(+VLOOKUP("LDDAF3"&amp;A48,'Main File'!A:O,15,0),0)</f>
        <v>1.4262254522456672</v>
      </c>
    </row>
    <row r="49" spans="1:11" x14ac:dyDescent="0.25">
      <c r="A49" s="9">
        <f t="shared" si="0"/>
        <v>43236</v>
      </c>
      <c r="B49" s="26">
        <f>IFERROR(+VLOOKUP("LDDAF3"&amp;A49,'Main File'!A:O,6,0),0)</f>
        <v>2.2500842429253516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0.19621281812282226</v>
      </c>
      <c r="F49" s="26">
        <f>IFERROR(+VLOOKUP("LDDAF3"&amp;A49,'Main File'!A:O,10,0),0)</f>
        <v>2.446297061048174</v>
      </c>
      <c r="G49" s="26">
        <f>IFERROR(+VLOOKUP("LDDAF3"&amp;A49,'Main File'!A:O,11,0),0)</f>
        <v>1.2300222409115638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0.19620933885522948</v>
      </c>
      <c r="K49" s="26">
        <f>IFERROR(+VLOOKUP("LDDAF3"&amp;A49,'Main File'!A:O,15,0),0)</f>
        <v>1.4262315797667933</v>
      </c>
    </row>
    <row r="50" spans="1:11" x14ac:dyDescent="0.25">
      <c r="A50" s="9">
        <f t="shared" si="0"/>
        <v>43237</v>
      </c>
      <c r="B50" s="26">
        <f>IFERROR(+VLOOKUP("LDDAF3"&amp;A50,'Main File'!A:O,6,0),0)</f>
        <v>2.2500855485317084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0.19621480440958372</v>
      </c>
      <c r="F50" s="26">
        <f>IFERROR(+VLOOKUP("LDDAF3"&amp;A50,'Main File'!A:O,10,0),0)</f>
        <v>2.4463003529412921</v>
      </c>
      <c r="G50" s="26">
        <f>IFERROR(+VLOOKUP("LDDAF3"&amp;A50,'Main File'!A:O,11,0),0)</f>
        <v>1.2300158696604773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0.19620781813031329</v>
      </c>
      <c r="K50" s="26">
        <f>IFERROR(+VLOOKUP("LDDAF3"&amp;A50,'Main File'!A:O,15,0),0)</f>
        <v>1.4262236877907906</v>
      </c>
    </row>
    <row r="51" spans="1:11" x14ac:dyDescent="0.25">
      <c r="A51" s="9">
        <f t="shared" si="0"/>
        <v>43238</v>
      </c>
      <c r="B51" s="26">
        <f>IFERROR(+VLOOKUP("LDDAF3"&amp;A51,'Main File'!A:O,6,0),0)</f>
        <v>2.2500902347394174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0.19621568165717188</v>
      </c>
      <c r="F51" s="26">
        <f>IFERROR(+VLOOKUP("LDDAF3"&amp;A51,'Main File'!A:O,10,0),0)</f>
        <v>2.4463059163965895</v>
      </c>
      <c r="G51" s="26">
        <f>IFERROR(+VLOOKUP("LDDAF3"&amp;A51,'Main File'!A:O,11,0),0)</f>
        <v>1.2300112630748283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0.19620424275907641</v>
      </c>
      <c r="K51" s="26">
        <f>IFERROR(+VLOOKUP("LDDAF3"&amp;A51,'Main File'!A:O,15,0),0)</f>
        <v>1.4262155058339048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0.25000076009261296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2.6999811513555731E-2</v>
      </c>
      <c r="F44" s="26">
        <f>IFERROR(+VLOOKUP("LDGETF"&amp;A44,'Main File'!A:O,10,0),0)</f>
        <v>0.2770005716061687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0.25000096007227895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2.7000452680272895E-2</v>
      </c>
      <c r="F45" s="26">
        <f>IFERROR(+VLOOKUP("LDGETF"&amp;A45,'Main File'!A:O,10,0),0)</f>
        <v>0.27700141275255186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0.25000119258305442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2.7000064795757589E-2</v>
      </c>
      <c r="F46" s="26">
        <f>IFERROR(+VLOOKUP("LDGETF"&amp;A46,'Main File'!A:O,10,0),0)</f>
        <v>0.27700125737881198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0.25000144979691702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2.7000177330672493E-2</v>
      </c>
      <c r="F47" s="26">
        <f>IFERROR(+VLOOKUP("LDGETF"&amp;A47,'Main File'!A:O,10,0),0)</f>
        <v>0.27700162712758952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0.25000183051681646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2.7000504306409698E-2</v>
      </c>
      <c r="F48" s="26">
        <f>IFERROR(+VLOOKUP("LDGETF"&amp;A48,'Main File'!A:O,10,0),0)</f>
        <v>0.27700233482322617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0.25000038740022418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2.7000037667562472E-2</v>
      </c>
      <c r="F49" s="26">
        <f>IFERROR(+VLOOKUP("LDGETF"&amp;A49,'Main File'!A:O,10,0),0)</f>
        <v>0.27700042506778666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0.25000089581674756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2.6999969596340798E-2</v>
      </c>
      <c r="F50" s="26">
        <f>IFERROR(+VLOOKUP("LDGETF"&amp;A50,'Main File'!A:O,10,0),0)</f>
        <v>0.27700086541308838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0.25000145259189049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2.6999722607027075E-2</v>
      </c>
      <c r="F51" s="26">
        <f>IFERROR(+VLOOKUP("LDGETF"&amp;A51,'Main File'!A:O,10,0),0)</f>
        <v>0.27700117519891759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1.3000365124971363</v>
      </c>
      <c r="C44" s="26">
        <f>IFERROR(+VLOOKUP("LDGSEC"&amp;A44,'Main File'!A:O,7,0),0)</f>
        <v>0</v>
      </c>
      <c r="D44" s="26">
        <f>IFERROR(+VLOOKUP("LDGSEC"&amp;A44,'Main File'!A:O,8,0),0)</f>
        <v>0.2</v>
      </c>
      <c r="E44" s="26">
        <f>IFERROR(+VLOOKUP("LDGSEC"&amp;A44,'Main File'!A:O,9,0),0)</f>
        <v>0.10080518970731016</v>
      </c>
      <c r="F44" s="26">
        <f>IFERROR(+VLOOKUP("LDGSEC"&amp;A44,'Main File'!A:O,10,0),0)</f>
        <v>1.6008417022044463</v>
      </c>
      <c r="G44" s="26">
        <f>IFERROR(+VLOOKUP("LDGSEC"&amp;A44,'Main File'!A:O,11,0),0)</f>
        <v>0.39129470312830356</v>
      </c>
      <c r="H44" s="26">
        <f>IFERROR(+VLOOKUP("LDGSEC"&amp;A44,'Main File'!A:O,12,0),0)</f>
        <v>0</v>
      </c>
      <c r="I44" s="26">
        <f>IFERROR(+VLOOKUP("LDGSEC"&amp;A44,'Main File'!A:O,13,0),0)</f>
        <v>0.2</v>
      </c>
      <c r="J44" s="26">
        <f>IFERROR(+VLOOKUP("LDGSEC"&amp;A44,'Main File'!A:O,14,0),0)</f>
        <v>9.9233356999834391E-2</v>
      </c>
      <c r="K44" s="26">
        <f>IFERROR(+VLOOKUP("LDGSEC"&amp;A44,'Main File'!A:O,15,0),0)</f>
        <v>0.69052806012813794</v>
      </c>
    </row>
    <row r="45" spans="1:11" x14ac:dyDescent="0.25">
      <c r="A45" s="9">
        <f t="shared" si="0"/>
        <v>43232</v>
      </c>
      <c r="B45" s="26">
        <f>IFERROR(+VLOOKUP("LDGSEC"&amp;A45,'Main File'!A:O,6,0),0)</f>
        <v>1.3000363132007726</v>
      </c>
      <c r="C45" s="26">
        <f>IFERROR(+VLOOKUP("LDGSEC"&amp;A45,'Main File'!A:O,7,0),0)</f>
        <v>0</v>
      </c>
      <c r="D45" s="26">
        <f>IFERROR(+VLOOKUP("LDGSEC"&amp;A45,'Main File'!A:O,8,0),0)</f>
        <v>0.2</v>
      </c>
      <c r="E45" s="26">
        <f>IFERROR(+VLOOKUP("LDGSEC"&amp;A45,'Main File'!A:O,9,0),0)</f>
        <v>0.10080380700873774</v>
      </c>
      <c r="F45" s="26">
        <f>IFERROR(+VLOOKUP("LDGSEC"&amp;A45,'Main File'!A:O,10,0),0)</f>
        <v>1.6008401202095104</v>
      </c>
      <c r="G45" s="26">
        <f>IFERROR(+VLOOKUP("LDGSEC"&amp;A45,'Main File'!A:O,11,0),0)</f>
        <v>0.39128202122115402</v>
      </c>
      <c r="H45" s="26">
        <f>IFERROR(+VLOOKUP("LDGSEC"&amp;A45,'Main File'!A:O,12,0),0)</f>
        <v>0</v>
      </c>
      <c r="I45" s="26">
        <f>IFERROR(+VLOOKUP("LDGSEC"&amp;A45,'Main File'!A:O,13,0),0)</f>
        <v>0.2</v>
      </c>
      <c r="J45" s="26">
        <f>IFERROR(+VLOOKUP("LDGSEC"&amp;A45,'Main File'!A:O,14,0),0)</f>
        <v>9.9232783302801622E-2</v>
      </c>
      <c r="K45" s="26">
        <f>IFERROR(+VLOOKUP("LDGSEC"&amp;A45,'Main File'!A:O,15,0),0)</f>
        <v>0.69051480452395564</v>
      </c>
    </row>
    <row r="46" spans="1:11" x14ac:dyDescent="0.25">
      <c r="A46" s="9">
        <f t="shared" si="0"/>
        <v>43233</v>
      </c>
      <c r="B46" s="26">
        <f>IFERROR(+VLOOKUP("LDGSEC"&amp;A46,'Main File'!A:O,6,0),0)</f>
        <v>1.3000336947065902</v>
      </c>
      <c r="C46" s="26">
        <f>IFERROR(+VLOOKUP("LDGSEC"&amp;A46,'Main File'!A:O,7,0),0)</f>
        <v>0</v>
      </c>
      <c r="D46" s="26">
        <f>IFERROR(+VLOOKUP("LDGSEC"&amp;A46,'Main File'!A:O,8,0),0)</f>
        <v>0.2</v>
      </c>
      <c r="E46" s="26">
        <f>IFERROR(+VLOOKUP("LDGSEC"&amp;A46,'Main File'!A:O,9,0),0)</f>
        <v>0.10080380887119685</v>
      </c>
      <c r="F46" s="26">
        <f>IFERROR(+VLOOKUP("LDGSEC"&amp;A46,'Main File'!A:O,10,0),0)</f>
        <v>1.6008375035777871</v>
      </c>
      <c r="G46" s="26">
        <f>IFERROR(+VLOOKUP("LDGSEC"&amp;A46,'Main File'!A:O,11,0),0)</f>
        <v>0.39128508248455868</v>
      </c>
      <c r="H46" s="26">
        <f>IFERROR(+VLOOKUP("LDGSEC"&amp;A46,'Main File'!A:O,12,0),0)</f>
        <v>0</v>
      </c>
      <c r="I46" s="26">
        <f>IFERROR(+VLOOKUP("LDGSEC"&amp;A46,'Main File'!A:O,13,0),0)</f>
        <v>0.2</v>
      </c>
      <c r="J46" s="26">
        <f>IFERROR(+VLOOKUP("LDGSEC"&amp;A46,'Main File'!A:O,14,0),0)</f>
        <v>9.9232619396615498E-2</v>
      </c>
      <c r="K46" s="26">
        <f>IFERROR(+VLOOKUP("LDGSEC"&amp;A46,'Main File'!A:O,15,0),0)</f>
        <v>0.69051770188117423</v>
      </c>
    </row>
    <row r="47" spans="1:11" x14ac:dyDescent="0.25">
      <c r="A47" s="9">
        <f t="shared" si="0"/>
        <v>43234</v>
      </c>
      <c r="B47" s="26">
        <f>IFERROR(+VLOOKUP("LDGSEC"&amp;A47,'Main File'!A:O,6,0),0)</f>
        <v>1.300032590272757</v>
      </c>
      <c r="C47" s="26">
        <f>IFERROR(+VLOOKUP("LDGSEC"&amp;A47,'Main File'!A:O,7,0),0)</f>
        <v>0</v>
      </c>
      <c r="D47" s="26">
        <f>IFERROR(+VLOOKUP("LDGSEC"&amp;A47,'Main File'!A:O,8,0),0)</f>
        <v>0.2</v>
      </c>
      <c r="E47" s="26">
        <f>IFERROR(+VLOOKUP("LDGSEC"&amp;A47,'Main File'!A:O,9,0),0)</f>
        <v>0.10080391008670989</v>
      </c>
      <c r="F47" s="26">
        <f>IFERROR(+VLOOKUP("LDGSEC"&amp;A47,'Main File'!A:O,10,0),0)</f>
        <v>1.6008365003594669</v>
      </c>
      <c r="G47" s="26">
        <f>IFERROR(+VLOOKUP("LDGSEC"&amp;A47,'Main File'!A:O,11,0),0)</f>
        <v>0.39125294137762207</v>
      </c>
      <c r="H47" s="26">
        <f>IFERROR(+VLOOKUP("LDGSEC"&amp;A47,'Main File'!A:O,12,0),0)</f>
        <v>0</v>
      </c>
      <c r="I47" s="26">
        <f>IFERROR(+VLOOKUP("LDGSEC"&amp;A47,'Main File'!A:O,13,0),0)</f>
        <v>0.2</v>
      </c>
      <c r="J47" s="26">
        <f>IFERROR(+VLOOKUP("LDGSEC"&amp;A47,'Main File'!A:O,14,0),0)</f>
        <v>9.9227797420279928E-2</v>
      </c>
      <c r="K47" s="26">
        <f>IFERROR(+VLOOKUP("LDGSEC"&amp;A47,'Main File'!A:O,15,0),0)</f>
        <v>0.69048073879790195</v>
      </c>
    </row>
    <row r="48" spans="1:11" x14ac:dyDescent="0.25">
      <c r="A48" s="9">
        <f t="shared" si="0"/>
        <v>43235</v>
      </c>
      <c r="B48" s="26">
        <f>IFERROR(+VLOOKUP("LDGSEC"&amp;A48,'Main File'!A:O,6,0),0)</f>
        <v>1.0971822950950256</v>
      </c>
      <c r="C48" s="26">
        <f>IFERROR(+VLOOKUP("LDGSEC"&amp;A48,'Main File'!A:O,7,0),0)</f>
        <v>0</v>
      </c>
      <c r="D48" s="26">
        <f>IFERROR(+VLOOKUP("LDGSEC"&amp;A48,'Main File'!A:O,8,0),0)</f>
        <v>0.2</v>
      </c>
      <c r="E48" s="26">
        <f>IFERROR(+VLOOKUP("LDGSEC"&amp;A48,'Main File'!A:O,9,0),0)</f>
        <v>6.4290799249063543E-2</v>
      </c>
      <c r="F48" s="26">
        <f>IFERROR(+VLOOKUP("LDGSEC"&amp;A48,'Main File'!A:O,10,0),0)</f>
        <v>1.3614730943440891</v>
      </c>
      <c r="G48" s="26">
        <f>IFERROR(+VLOOKUP("LDGSEC"&amp;A48,'Main File'!A:O,11,0),0)</f>
        <v>0.18841689501013659</v>
      </c>
      <c r="H48" s="26">
        <f>IFERROR(+VLOOKUP("LDGSEC"&amp;A48,'Main File'!A:O,12,0),0)</f>
        <v>0</v>
      </c>
      <c r="I48" s="26">
        <f>IFERROR(+VLOOKUP("LDGSEC"&amp;A48,'Main File'!A:O,13,0),0)</f>
        <v>0.2</v>
      </c>
      <c r="J48" s="26">
        <f>IFERROR(+VLOOKUP("LDGSEC"&amp;A48,'Main File'!A:O,14,0),0)</f>
        <v>6.2715944832198639E-2</v>
      </c>
      <c r="K48" s="26">
        <f>IFERROR(+VLOOKUP("LDGSEC"&amp;A48,'Main File'!A:O,15,0),0)</f>
        <v>0.45113283984233521</v>
      </c>
    </row>
    <row r="49" spans="1:11" x14ac:dyDescent="0.25">
      <c r="A49" s="9">
        <f t="shared" si="0"/>
        <v>43236</v>
      </c>
      <c r="B49" s="26">
        <f>IFERROR(+VLOOKUP("LDGSEC"&amp;A49,'Main File'!A:O,6,0),0)</f>
        <v>1.3000347351302246</v>
      </c>
      <c r="C49" s="26">
        <f>IFERROR(+VLOOKUP("LDGSEC"&amp;A49,'Main File'!A:O,7,0),0)</f>
        <v>0</v>
      </c>
      <c r="D49" s="26">
        <f>IFERROR(+VLOOKUP("LDGSEC"&amp;A49,'Main File'!A:O,8,0),0)</f>
        <v>0.2</v>
      </c>
      <c r="E49" s="26">
        <f>IFERROR(+VLOOKUP("LDGSEC"&amp;A49,'Main File'!A:O,9,0),0)</f>
        <v>0.10080366837201733</v>
      </c>
      <c r="F49" s="26">
        <f>IFERROR(+VLOOKUP("LDGSEC"&amp;A49,'Main File'!A:O,10,0),0)</f>
        <v>1.6008384035022418</v>
      </c>
      <c r="G49" s="26">
        <f>IFERROR(+VLOOKUP("LDGSEC"&amp;A49,'Main File'!A:O,11,0),0)</f>
        <v>0.39128034273661655</v>
      </c>
      <c r="H49" s="26">
        <f>IFERROR(+VLOOKUP("LDGSEC"&amp;A49,'Main File'!A:O,12,0),0)</f>
        <v>0</v>
      </c>
      <c r="I49" s="26">
        <f>IFERROR(+VLOOKUP("LDGSEC"&amp;A49,'Main File'!A:O,13,0),0)</f>
        <v>0.2</v>
      </c>
      <c r="J49" s="26">
        <f>IFERROR(+VLOOKUP("LDGSEC"&amp;A49,'Main File'!A:O,14,0),0)</f>
        <v>9.9232434887855256E-2</v>
      </c>
      <c r="K49" s="26">
        <f>IFERROR(+VLOOKUP("LDGSEC"&amp;A49,'Main File'!A:O,15,0),0)</f>
        <v>0.69051277762447183</v>
      </c>
    </row>
    <row r="50" spans="1:11" x14ac:dyDescent="0.25">
      <c r="A50" s="9">
        <f t="shared" si="0"/>
        <v>43237</v>
      </c>
      <c r="B50" s="26">
        <f>IFERROR(+VLOOKUP("LDGSEC"&amp;A50,'Main File'!A:O,6,0),0)</f>
        <v>1.0685773010429467</v>
      </c>
      <c r="C50" s="26">
        <f>IFERROR(+VLOOKUP("LDGSEC"&amp;A50,'Main File'!A:O,7,0),0)</f>
        <v>0</v>
      </c>
      <c r="D50" s="26">
        <f>IFERROR(+VLOOKUP("LDGSEC"&amp;A50,'Main File'!A:O,8,0),0)</f>
        <v>0.2</v>
      </c>
      <c r="E50" s="26">
        <f>IFERROR(+VLOOKUP("LDGSEC"&amp;A50,'Main File'!A:O,9,0),0)</f>
        <v>5.914246139874707E-2</v>
      </c>
      <c r="F50" s="26">
        <f>IFERROR(+VLOOKUP("LDGSEC"&amp;A50,'Main File'!A:O,10,0),0)</f>
        <v>1.3277197624416937</v>
      </c>
      <c r="G50" s="26">
        <f>IFERROR(+VLOOKUP("LDGSEC"&amp;A50,'Main File'!A:O,11,0),0)</f>
        <v>0.1592664864689326</v>
      </c>
      <c r="H50" s="26">
        <f>IFERROR(+VLOOKUP("LDGSEC"&amp;A50,'Main File'!A:O,12,0),0)</f>
        <v>0</v>
      </c>
      <c r="I50" s="26">
        <f>IFERROR(+VLOOKUP("LDGSEC"&amp;A50,'Main File'!A:O,13,0),0)</f>
        <v>0.2</v>
      </c>
      <c r="J50" s="26">
        <f>IFERROR(+VLOOKUP("LDGSEC"&amp;A50,'Main File'!A:O,14,0),0)</f>
        <v>5.7467652788669721E-2</v>
      </c>
      <c r="K50" s="26">
        <f>IFERROR(+VLOOKUP("LDGSEC"&amp;A50,'Main File'!A:O,15,0),0)</f>
        <v>0.41673413925760233</v>
      </c>
    </row>
    <row r="51" spans="1:11" x14ac:dyDescent="0.25">
      <c r="A51" s="9">
        <f t="shared" si="0"/>
        <v>43238</v>
      </c>
      <c r="B51" s="26">
        <f>IFERROR(+VLOOKUP("LDGSEC"&amp;A51,'Main File'!A:O,6,0),0)</f>
        <v>1.0767284324655995</v>
      </c>
      <c r="C51" s="26">
        <f>IFERROR(+VLOOKUP("LDGSEC"&amp;A51,'Main File'!A:O,7,0),0)</f>
        <v>0</v>
      </c>
      <c r="D51" s="26">
        <f>IFERROR(+VLOOKUP("LDGSEC"&amp;A51,'Main File'!A:O,8,0),0)</f>
        <v>0.2</v>
      </c>
      <c r="E51" s="26">
        <f>IFERROR(+VLOOKUP("LDGSEC"&amp;A51,'Main File'!A:O,9,0),0)</f>
        <v>6.0610133673378946E-2</v>
      </c>
      <c r="F51" s="26">
        <f>IFERROR(+VLOOKUP("LDGSEC"&amp;A51,'Main File'!A:O,10,0),0)</f>
        <v>1.3373385661389783</v>
      </c>
      <c r="G51" s="26">
        <f>IFERROR(+VLOOKUP("LDGSEC"&amp;A51,'Main File'!A:O,11,0),0)</f>
        <v>0.16742551603980643</v>
      </c>
      <c r="H51" s="26">
        <f>IFERROR(+VLOOKUP("LDGSEC"&amp;A51,'Main File'!A:O,12,0),0)</f>
        <v>0</v>
      </c>
      <c r="I51" s="26">
        <f>IFERROR(+VLOOKUP("LDGSEC"&amp;A51,'Main File'!A:O,13,0),0)</f>
        <v>0.2</v>
      </c>
      <c r="J51" s="26">
        <f>IFERROR(+VLOOKUP("LDGSEC"&amp;A51,'Main File'!A:O,14,0),0)</f>
        <v>5.8936098242045688E-2</v>
      </c>
      <c r="K51" s="26">
        <f>IFERROR(+VLOOKUP("LDGSEC"&amp;A51,'Main File'!A:O,15,0),0)</f>
        <v>0.42636161428185215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1.0636753227928653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5.6458917644518866E-2</v>
      </c>
      <c r="F44" s="26">
        <f>IFERROR(+VLOOKUP("LDINPF"&amp;A44,'Main File'!A:O,10,0),0)</f>
        <v>1.1201342404373842</v>
      </c>
      <c r="G44" s="26">
        <f>IFERROR(+VLOOKUP("LDINPF"&amp;A44,'Main File'!A:O,11,0),0)</f>
        <v>0.40825184861310504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5.5484305548005659E-2</v>
      </c>
      <c r="K44" s="26">
        <f>IFERROR(+VLOOKUP("LDINPF"&amp;A44,'Main File'!A:O,15,0),0)</f>
        <v>0.46373615416111069</v>
      </c>
    </row>
    <row r="45" spans="1:11" x14ac:dyDescent="0.25">
      <c r="A45" s="9">
        <f t="shared" si="0"/>
        <v>43232</v>
      </c>
      <c r="B45" s="26">
        <f>IFERROR(+VLOOKUP("LDINPF"&amp;A45,'Main File'!A:O,6,0),0)</f>
        <v>1.0637379917576377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5.6471817970495171E-2</v>
      </c>
      <c r="F45" s="26">
        <f>IFERROR(+VLOOKUP("LDINPF"&amp;A45,'Main File'!A:O,10,0),0)</f>
        <v>1.120209809728133</v>
      </c>
      <c r="G45" s="26">
        <f>IFERROR(+VLOOKUP("LDINPF"&amp;A45,'Main File'!A:O,11,0),0)</f>
        <v>0.40830529529153864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5.5495130326690685E-2</v>
      </c>
      <c r="K45" s="26">
        <f>IFERROR(+VLOOKUP("LDINPF"&amp;A45,'Main File'!A:O,15,0),0)</f>
        <v>0.46380042561822932</v>
      </c>
    </row>
    <row r="46" spans="1:11" x14ac:dyDescent="0.25">
      <c r="A46" s="9">
        <f t="shared" si="0"/>
        <v>43233</v>
      </c>
      <c r="B46" s="26">
        <f>IFERROR(+VLOOKUP("LDINPF"&amp;A46,'Main File'!A:O,6,0),0)</f>
        <v>1.0637356477603837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5.6470838359826123E-2</v>
      </c>
      <c r="F46" s="26">
        <f>IFERROR(+VLOOKUP("LDINPF"&amp;A46,'Main File'!A:O,10,0),0)</f>
        <v>1.1202064861202097</v>
      </c>
      <c r="G46" s="26">
        <f>IFERROR(+VLOOKUP("LDINPF"&amp;A46,'Main File'!A:O,11,0),0)</f>
        <v>0.40830564632479388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5.549566807482266E-2</v>
      </c>
      <c r="K46" s="26">
        <f>IFERROR(+VLOOKUP("LDINPF"&amp;A46,'Main File'!A:O,15,0),0)</f>
        <v>0.46380131439961653</v>
      </c>
    </row>
    <row r="47" spans="1:11" x14ac:dyDescent="0.25">
      <c r="A47" s="9">
        <f t="shared" si="0"/>
        <v>43234</v>
      </c>
      <c r="B47" s="26">
        <f>IFERROR(+VLOOKUP("LDINPF"&amp;A47,'Main File'!A:O,6,0),0)</f>
        <v>1.0656490121519355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5.6810086512382139E-2</v>
      </c>
      <c r="F47" s="26">
        <f>IFERROR(+VLOOKUP("LDINPF"&amp;A47,'Main File'!A:O,10,0),0)</f>
        <v>1.1224590986643177</v>
      </c>
      <c r="G47" s="26">
        <f>IFERROR(+VLOOKUP("LDINPF"&amp;A47,'Main File'!A:O,11,0),0)</f>
        <v>0.41009255152067703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5.5814493570041181E-2</v>
      </c>
      <c r="K47" s="26">
        <f>IFERROR(+VLOOKUP("LDINPF"&amp;A47,'Main File'!A:O,15,0),0)</f>
        <v>0.46590704509071823</v>
      </c>
    </row>
    <row r="48" spans="1:11" x14ac:dyDescent="0.25">
      <c r="A48" s="9">
        <f t="shared" si="0"/>
        <v>43235</v>
      </c>
      <c r="B48" s="26">
        <f>IFERROR(+VLOOKUP("LDINPF"&amp;A48,'Main File'!A:O,6,0),0)</f>
        <v>1.094832930803348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6.2067693777269298E-2</v>
      </c>
      <c r="F48" s="26">
        <f>IFERROR(+VLOOKUP("LDINPF"&amp;A48,'Main File'!A:O,10,0),0)</f>
        <v>1.1569006245806173</v>
      </c>
      <c r="G48" s="26">
        <f>IFERROR(+VLOOKUP("LDINPF"&amp;A48,'Main File'!A:O,11,0),0)</f>
        <v>0.43656300050230096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6.0581703932365068E-2</v>
      </c>
      <c r="K48" s="26">
        <f>IFERROR(+VLOOKUP("LDINPF"&amp;A48,'Main File'!A:O,15,0),0)</f>
        <v>0.49714470443466602</v>
      </c>
    </row>
    <row r="49" spans="1:11" x14ac:dyDescent="0.25">
      <c r="A49" s="9">
        <f t="shared" si="0"/>
        <v>43236</v>
      </c>
      <c r="B49" s="26">
        <f>IFERROR(+VLOOKUP("LDINPF"&amp;A49,'Main File'!A:O,6,0),0)</f>
        <v>1.0927571190505154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6.1695151940689308E-2</v>
      </c>
      <c r="F49" s="26">
        <f>IFERROR(+VLOOKUP("LDINPF"&amp;A49,'Main File'!A:O,10,0),0)</f>
        <v>1.1544522709912046</v>
      </c>
      <c r="G49" s="26">
        <f>IFERROR(+VLOOKUP("LDINPF"&amp;A49,'Main File'!A:O,11,0),0)</f>
        <v>0.4348703563687214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6.027315147053159E-2</v>
      </c>
      <c r="K49" s="26">
        <f>IFERROR(+VLOOKUP("LDINPF"&amp;A49,'Main File'!A:O,15,0),0)</f>
        <v>0.49514350783925298</v>
      </c>
    </row>
    <row r="50" spans="1:11" x14ac:dyDescent="0.25">
      <c r="A50" s="9">
        <f t="shared" si="0"/>
        <v>43237</v>
      </c>
      <c r="B50" s="26">
        <f>IFERROR(+VLOOKUP("LDINPF"&amp;A50,'Main File'!A:O,6,0),0)</f>
        <v>1.0899494321738752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6.1189394550378105E-2</v>
      </c>
      <c r="F50" s="26">
        <f>IFERROR(+VLOOKUP("LDINPF"&amp;A50,'Main File'!A:O,10,0),0)</f>
        <v>1.1511388267242533</v>
      </c>
      <c r="G50" s="26">
        <f>IFERROR(+VLOOKUP("LDINPF"&amp;A50,'Main File'!A:O,11,0),0)</f>
        <v>0.43175556443028845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5.9715551432727214E-2</v>
      </c>
      <c r="K50" s="26">
        <f>IFERROR(+VLOOKUP("LDINPF"&amp;A50,'Main File'!A:O,15,0),0)</f>
        <v>0.49147111586301567</v>
      </c>
    </row>
    <row r="51" spans="1:11" x14ac:dyDescent="0.25">
      <c r="A51" s="9">
        <f t="shared" si="0"/>
        <v>43238</v>
      </c>
      <c r="B51" s="26">
        <f>IFERROR(+VLOOKUP("LDINPF"&amp;A51,'Main File'!A:O,6,0),0)</f>
        <v>1.0672914381587357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5.711116979748395E-2</v>
      </c>
      <c r="F51" s="26">
        <f>IFERROR(+VLOOKUP("LDINPF"&amp;A51,'Main File'!A:O,10,0),0)</f>
        <v>1.1244026079562197</v>
      </c>
      <c r="G51" s="26">
        <f>IFERROR(+VLOOKUP("LDINPF"&amp;A51,'Main File'!A:O,11,0),0)</f>
        <v>0.40938436261704653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5.5688354690660559E-2</v>
      </c>
      <c r="K51" s="26">
        <f>IFERROR(+VLOOKUP("LDINPF"&amp;A51,'Main File'!A:O,15,0),0)</f>
        <v>0.46507271730770711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2.2484131147939741</v>
      </c>
      <c r="C44" s="26">
        <f>IFERROR(+VLOOKUP("LDMIPF"&amp;A44,'Main File'!A:O,7,0),0)</f>
        <v>5.0004008735728959E-2</v>
      </c>
      <c r="D44" s="26">
        <f>IFERROR(+VLOOKUP("LDMIPF"&amp;A44,'Main File'!A:O,8,0),0)</f>
        <v>0.2</v>
      </c>
      <c r="E44" s="26">
        <f>IFERROR(+VLOOKUP("LDMIPF"&amp;A44,'Main File'!A:O,9,0),0)</f>
        <v>0.32912142419919233</v>
      </c>
      <c r="F44" s="26">
        <f>IFERROR(+VLOOKUP("LDMIPF"&amp;A44,'Main File'!A:O,10,0),0)</f>
        <v>2.8275385477288957</v>
      </c>
      <c r="G44" s="26">
        <f>IFERROR(+VLOOKUP("LDMIPF"&amp;A44,'Main File'!A:O,11,0),0)</f>
        <v>1.5561532154069113</v>
      </c>
      <c r="H44" s="26">
        <f>IFERROR(+VLOOKUP("LDMIPF"&amp;A44,'Main File'!A:O,12,0),0)</f>
        <v>0</v>
      </c>
      <c r="I44" s="26">
        <f>IFERROR(+VLOOKUP("LDMIPF"&amp;A44,'Main File'!A:O,13,0),0)</f>
        <v>0.2</v>
      </c>
      <c r="J44" s="26">
        <f>IFERROR(+VLOOKUP("LDMIPF"&amp;A44,'Main File'!A:O,14,0),0)</f>
        <v>0.30532394057737178</v>
      </c>
      <c r="K44" s="26">
        <f>IFERROR(+VLOOKUP("LDMIPF"&amp;A44,'Main File'!A:O,15,0),0)</f>
        <v>2.0614771559842833</v>
      </c>
    </row>
    <row r="45" spans="1:11" x14ac:dyDescent="0.25">
      <c r="A45" s="9">
        <f t="shared" si="0"/>
        <v>43232</v>
      </c>
      <c r="B45" s="26">
        <f>IFERROR(+VLOOKUP("LDMIPF"&amp;A45,'Main File'!A:O,6,0),0)</f>
        <v>2.24855281009726</v>
      </c>
      <c r="C45" s="26">
        <f>IFERROR(+VLOOKUP("LDMIPF"&amp;A45,'Main File'!A:O,7,0),0)</f>
        <v>5.0003882912784486E-2</v>
      </c>
      <c r="D45" s="26">
        <f>IFERROR(+VLOOKUP("LDMIPF"&amp;A45,'Main File'!A:O,8,0),0)</f>
        <v>0.2</v>
      </c>
      <c r="E45" s="26">
        <f>IFERROR(+VLOOKUP("LDMIPF"&amp;A45,'Main File'!A:O,9,0),0)</f>
        <v>0.32914738237770436</v>
      </c>
      <c r="F45" s="26">
        <f>IFERROR(+VLOOKUP("LDMIPF"&amp;A45,'Main File'!A:O,10,0),0)</f>
        <v>2.8277040753877491</v>
      </c>
      <c r="G45" s="26">
        <f>IFERROR(+VLOOKUP("LDMIPF"&amp;A45,'Main File'!A:O,11,0),0)</f>
        <v>1.5560783563521774</v>
      </c>
      <c r="H45" s="26">
        <f>IFERROR(+VLOOKUP("LDMIPF"&amp;A45,'Main File'!A:O,12,0),0)</f>
        <v>0</v>
      </c>
      <c r="I45" s="26">
        <f>IFERROR(+VLOOKUP("LDMIPF"&amp;A45,'Main File'!A:O,13,0),0)</f>
        <v>0.2</v>
      </c>
      <c r="J45" s="26">
        <f>IFERROR(+VLOOKUP("LDMIPF"&amp;A45,'Main File'!A:O,14,0),0)</f>
        <v>0.30530638688428036</v>
      </c>
      <c r="K45" s="26">
        <f>IFERROR(+VLOOKUP("LDMIPF"&amp;A45,'Main File'!A:O,15,0),0)</f>
        <v>2.0613847432364576</v>
      </c>
    </row>
    <row r="46" spans="1:11" x14ac:dyDescent="0.25">
      <c r="A46" s="9">
        <f t="shared" si="0"/>
        <v>43233</v>
      </c>
      <c r="B46" s="26">
        <f>IFERROR(+VLOOKUP("LDMIPF"&amp;A46,'Main File'!A:O,6,0),0)</f>
        <v>2.2485313153077273</v>
      </c>
      <c r="C46" s="26">
        <f>IFERROR(+VLOOKUP("LDMIPF"&amp;A46,'Main File'!A:O,7,0),0)</f>
        <v>5.0003974734010408E-2</v>
      </c>
      <c r="D46" s="26">
        <f>IFERROR(+VLOOKUP("LDMIPF"&amp;A46,'Main File'!A:O,8,0),0)</f>
        <v>0.2</v>
      </c>
      <c r="E46" s="26">
        <f>IFERROR(+VLOOKUP("LDMIPF"&amp;A46,'Main File'!A:O,9,0),0)</f>
        <v>0.32914386606179097</v>
      </c>
      <c r="F46" s="26">
        <f>IFERROR(+VLOOKUP("LDMIPF"&amp;A46,'Main File'!A:O,10,0),0)</f>
        <v>2.8276791561035286</v>
      </c>
      <c r="G46" s="26">
        <f>IFERROR(+VLOOKUP("LDMIPF"&amp;A46,'Main File'!A:O,11,0),0)</f>
        <v>1.5560604278061592</v>
      </c>
      <c r="H46" s="26">
        <f>IFERROR(+VLOOKUP("LDMIPF"&amp;A46,'Main File'!A:O,12,0),0)</f>
        <v>0</v>
      </c>
      <c r="I46" s="26">
        <f>IFERROR(+VLOOKUP("LDMIPF"&amp;A46,'Main File'!A:O,13,0),0)</f>
        <v>0.2</v>
      </c>
      <c r="J46" s="26">
        <f>IFERROR(+VLOOKUP("LDMIPF"&amp;A46,'Main File'!A:O,14,0),0)</f>
        <v>0.30529989458568563</v>
      </c>
      <c r="K46" s="26">
        <f>IFERROR(+VLOOKUP("LDMIPF"&amp;A46,'Main File'!A:O,15,0),0)</f>
        <v>2.0613603223918449</v>
      </c>
    </row>
    <row r="47" spans="1:11" x14ac:dyDescent="0.25">
      <c r="A47" s="9">
        <f t="shared" si="0"/>
        <v>43234</v>
      </c>
      <c r="B47" s="26">
        <f>IFERROR(+VLOOKUP("LDMIPF"&amp;A47,'Main File'!A:O,6,0),0)</f>
        <v>2.2488150495341772</v>
      </c>
      <c r="C47" s="26">
        <f>IFERROR(+VLOOKUP("LDMIPF"&amp;A47,'Main File'!A:O,7,0),0)</f>
        <v>5.0003679367392716E-2</v>
      </c>
      <c r="D47" s="26">
        <f>IFERROR(+VLOOKUP("LDMIPF"&amp;A47,'Main File'!A:O,8,0),0)</f>
        <v>0.2</v>
      </c>
      <c r="E47" s="26">
        <f>IFERROR(+VLOOKUP("LDMIPF"&amp;A47,'Main File'!A:O,9,0),0)</f>
        <v>0.32919475417587363</v>
      </c>
      <c r="F47" s="26">
        <f>IFERROR(+VLOOKUP("LDMIPF"&amp;A47,'Main File'!A:O,10,0),0)</f>
        <v>2.8280134830774437</v>
      </c>
      <c r="G47" s="26">
        <f>IFERROR(+VLOOKUP("LDMIPF"&amp;A47,'Main File'!A:O,11,0),0)</f>
        <v>1.5561760576866623</v>
      </c>
      <c r="H47" s="26">
        <f>IFERROR(+VLOOKUP("LDMIPF"&amp;A47,'Main File'!A:O,12,0),0)</f>
        <v>0</v>
      </c>
      <c r="I47" s="26">
        <f>IFERROR(+VLOOKUP("LDMIPF"&amp;A47,'Main File'!A:O,13,0),0)</f>
        <v>0.2</v>
      </c>
      <c r="J47" s="26">
        <f>IFERROR(+VLOOKUP("LDMIPF"&amp;A47,'Main File'!A:O,14,0),0)</f>
        <v>0.30531497946229819</v>
      </c>
      <c r="K47" s="26">
        <f>IFERROR(+VLOOKUP("LDMIPF"&amp;A47,'Main File'!A:O,15,0),0)</f>
        <v>2.0614910371489605</v>
      </c>
    </row>
    <row r="48" spans="1:11" x14ac:dyDescent="0.25">
      <c r="A48" s="9">
        <f t="shared" si="0"/>
        <v>43235</v>
      </c>
      <c r="B48" s="26">
        <f>IFERROR(+VLOOKUP("LDMIPF"&amp;A48,'Main File'!A:O,6,0),0)</f>
        <v>2.1218106633214338</v>
      </c>
      <c r="C48" s="26">
        <f>IFERROR(+VLOOKUP("LDMIPF"&amp;A48,'Main File'!A:O,7,0),0)</f>
        <v>5.0003606593822192E-2</v>
      </c>
      <c r="D48" s="26">
        <f>IFERROR(+VLOOKUP("LDMIPF"&amp;A48,'Main File'!A:O,8,0),0)</f>
        <v>0.2</v>
      </c>
      <c r="E48" s="26">
        <f>IFERROR(+VLOOKUP("LDMIPF"&amp;A48,'Main File'!A:O,9,0),0)</f>
        <v>0.3063333346857498</v>
      </c>
      <c r="F48" s="26">
        <f>IFERROR(+VLOOKUP("LDMIPF"&amp;A48,'Main File'!A:O,10,0),0)</f>
        <v>2.6781476046010058</v>
      </c>
      <c r="G48" s="26">
        <f>IFERROR(+VLOOKUP("LDMIPF"&amp;A48,'Main File'!A:O,11,0),0)</f>
        <v>1.4289318804231499</v>
      </c>
      <c r="H48" s="26">
        <f>IFERROR(+VLOOKUP("LDMIPF"&amp;A48,'Main File'!A:O,12,0),0)</f>
        <v>0</v>
      </c>
      <c r="I48" s="26">
        <f>IFERROR(+VLOOKUP("LDMIPF"&amp;A48,'Main File'!A:O,13,0),0)</f>
        <v>0.2</v>
      </c>
      <c r="J48" s="26">
        <f>IFERROR(+VLOOKUP("LDMIPF"&amp;A48,'Main File'!A:O,14,0),0)</f>
        <v>0.28241513854295841</v>
      </c>
      <c r="K48" s="26">
        <f>IFERROR(+VLOOKUP("LDMIPF"&amp;A48,'Main File'!A:O,15,0),0)</f>
        <v>1.9113470189661084</v>
      </c>
    </row>
    <row r="49" spans="1:11" x14ac:dyDescent="0.25">
      <c r="A49" s="9">
        <f t="shared" si="0"/>
        <v>43236</v>
      </c>
      <c r="B49" s="26">
        <f>IFERROR(+VLOOKUP("LDMIPF"&amp;A49,'Main File'!A:O,6,0),0)</f>
        <v>2.250088990558746</v>
      </c>
      <c r="C49" s="26">
        <f>IFERROR(+VLOOKUP("LDMIPF"&amp;A49,'Main File'!A:O,7,0),0)</f>
        <v>5.0003760705018968E-2</v>
      </c>
      <c r="D49" s="26">
        <f>IFERROR(+VLOOKUP("LDMIPF"&amp;A49,'Main File'!A:O,8,0),0)</f>
        <v>0.2</v>
      </c>
      <c r="E49" s="26">
        <f>IFERROR(+VLOOKUP("LDMIPF"&amp;A49,'Main File'!A:O,9,0),0)</f>
        <v>0.32942345510388865</v>
      </c>
      <c r="F49" s="26">
        <f>IFERROR(+VLOOKUP("LDMIPF"&amp;A49,'Main File'!A:O,10,0),0)</f>
        <v>2.8295162063676536</v>
      </c>
      <c r="G49" s="26">
        <f>IFERROR(+VLOOKUP("LDMIPF"&amp;A49,'Main File'!A:O,11,0),0)</f>
        <v>1.5574428618830736</v>
      </c>
      <c r="H49" s="26">
        <f>IFERROR(+VLOOKUP("LDMIPF"&amp;A49,'Main File'!A:O,12,0),0)</f>
        <v>0</v>
      </c>
      <c r="I49" s="26">
        <f>IFERROR(+VLOOKUP("LDMIPF"&amp;A49,'Main File'!A:O,13,0),0)</f>
        <v>0.2</v>
      </c>
      <c r="J49" s="26">
        <f>IFERROR(+VLOOKUP("LDMIPF"&amp;A49,'Main File'!A:O,14,0),0)</f>
        <v>0.30555110759142906</v>
      </c>
      <c r="K49" s="26">
        <f>IFERROR(+VLOOKUP("LDMIPF"&amp;A49,'Main File'!A:O,15,0),0)</f>
        <v>2.0629939694745025</v>
      </c>
    </row>
    <row r="50" spans="1:11" x14ac:dyDescent="0.25">
      <c r="A50" s="9">
        <f t="shared" si="0"/>
        <v>43237</v>
      </c>
      <c r="B50" s="26">
        <f>IFERROR(+VLOOKUP("LDMIPF"&amp;A50,'Main File'!A:O,6,0),0)</f>
        <v>2.1398731898327497</v>
      </c>
      <c r="C50" s="26">
        <f>IFERROR(+VLOOKUP("LDMIPF"&amp;A50,'Main File'!A:O,7,0),0)</f>
        <v>5.0003766444996767E-2</v>
      </c>
      <c r="D50" s="26">
        <f>IFERROR(+VLOOKUP("LDMIPF"&amp;A50,'Main File'!A:O,8,0),0)</f>
        <v>0.2</v>
      </c>
      <c r="E50" s="26">
        <f>IFERROR(+VLOOKUP("LDMIPF"&amp;A50,'Main File'!A:O,9,0),0)</f>
        <v>0.30958453017356374</v>
      </c>
      <c r="F50" s="26">
        <f>IFERROR(+VLOOKUP("LDMIPF"&amp;A50,'Main File'!A:O,10,0),0)</f>
        <v>2.6994614864513102</v>
      </c>
      <c r="G50" s="26">
        <f>IFERROR(+VLOOKUP("LDMIPF"&amp;A50,'Main File'!A:O,11,0),0)</f>
        <v>1.4472317602005058</v>
      </c>
      <c r="H50" s="26">
        <f>IFERROR(+VLOOKUP("LDMIPF"&amp;A50,'Main File'!A:O,12,0),0)</f>
        <v>0</v>
      </c>
      <c r="I50" s="26">
        <f>IFERROR(+VLOOKUP("LDMIPF"&amp;A50,'Main File'!A:O,13,0),0)</f>
        <v>0.2</v>
      </c>
      <c r="J50" s="26">
        <f>IFERROR(+VLOOKUP("LDMIPF"&amp;A50,'Main File'!A:O,14,0),0)</f>
        <v>0.28570350035777159</v>
      </c>
      <c r="K50" s="26">
        <f>IFERROR(+VLOOKUP("LDMIPF"&amp;A50,'Main File'!A:O,15,0),0)</f>
        <v>1.9329352605582772</v>
      </c>
    </row>
    <row r="51" spans="1:11" x14ac:dyDescent="0.25">
      <c r="A51" s="9">
        <f t="shared" si="0"/>
        <v>43238</v>
      </c>
      <c r="B51" s="26">
        <f>IFERROR(+VLOOKUP("LDMIPF"&amp;A51,'Main File'!A:O,6,0),0)</f>
        <v>2.139772736442465</v>
      </c>
      <c r="C51" s="26">
        <f>IFERROR(+VLOOKUP("LDMIPF"&amp;A51,'Main File'!A:O,7,0),0)</f>
        <v>5.0003677412816687E-2</v>
      </c>
      <c r="D51" s="26">
        <f>IFERROR(+VLOOKUP("LDMIPF"&amp;A51,'Main File'!A:O,8,0),0)</f>
        <v>0.2</v>
      </c>
      <c r="E51" s="26">
        <f>IFERROR(+VLOOKUP("LDMIPF"&amp;A51,'Main File'!A:O,9,0),0)</f>
        <v>0.30956586642171935</v>
      </c>
      <c r="F51" s="26">
        <f>IFERROR(+VLOOKUP("LDMIPF"&amp;A51,'Main File'!A:O,10,0),0)</f>
        <v>2.6993422802770013</v>
      </c>
      <c r="G51" s="26">
        <f>IFERROR(+VLOOKUP("LDMIPF"&amp;A51,'Main File'!A:O,11,0),0)</f>
        <v>1.4472087760686836</v>
      </c>
      <c r="H51" s="26">
        <f>IFERROR(+VLOOKUP("LDMIPF"&amp;A51,'Main File'!A:O,12,0),0)</f>
        <v>0</v>
      </c>
      <c r="I51" s="26">
        <f>IFERROR(+VLOOKUP("LDMIPF"&amp;A51,'Main File'!A:O,13,0),0)</f>
        <v>0.2</v>
      </c>
      <c r="J51" s="26">
        <f>IFERROR(+VLOOKUP("LDMIPF"&amp;A51,'Main File'!A:O,14,0),0)</f>
        <v>0.2857073100205782</v>
      </c>
      <c r="K51" s="26">
        <f>IFERROR(+VLOOKUP("LDMIPF"&amp;A51,'Main File'!A:O,15,0),0)</f>
        <v>1.9329160860892618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0.80000946935820405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3.9600984992918975E-2</v>
      </c>
      <c r="F44" s="26">
        <f>IFERROR(+VLOOKUP("LDSAPF"&amp;A44,'Main File'!A:O,10,0),0)</f>
        <v>0.83961045435112303</v>
      </c>
      <c r="G44" s="26">
        <f>IFERROR(+VLOOKUP("LDSAPF"&amp;A44,'Main File'!A:O,11,0),0)</f>
        <v>0.26599439933880747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3.8879056921154877E-2</v>
      </c>
      <c r="K44" s="26">
        <f>IFERROR(+VLOOKUP("LDSAPF"&amp;A44,'Main File'!A:O,15,0),0)</f>
        <v>0.30487345625996237</v>
      </c>
    </row>
    <row r="45" spans="1:11" x14ac:dyDescent="0.25">
      <c r="A45" s="9">
        <f t="shared" si="0"/>
        <v>43232</v>
      </c>
      <c r="B45" s="26">
        <f>IFERROR(+VLOOKUP("LDSAPF"&amp;A45,'Main File'!A:O,6,0),0)</f>
        <v>0.80000945124712586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3.9600947353552803E-2</v>
      </c>
      <c r="F45" s="26">
        <f>IFERROR(+VLOOKUP("LDSAPF"&amp;A45,'Main File'!A:O,10,0),0)</f>
        <v>0.83961039860067865</v>
      </c>
      <c r="G45" s="26">
        <f>IFERROR(+VLOOKUP("LDSAPF"&amp;A45,'Main File'!A:O,11,0),0)</f>
        <v>0.2659830842931587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3.8877042380082487E-2</v>
      </c>
      <c r="K45" s="26">
        <f>IFERROR(+VLOOKUP("LDSAPF"&amp;A45,'Main File'!A:O,15,0),0)</f>
        <v>0.30486012667324119</v>
      </c>
    </row>
    <row r="46" spans="1:11" x14ac:dyDescent="0.25">
      <c r="A46" s="9">
        <f t="shared" si="0"/>
        <v>43233</v>
      </c>
      <c r="B46" s="26">
        <f>IFERROR(+VLOOKUP("LDSAPF"&amp;A46,'Main File'!A:O,6,0),0)</f>
        <v>0.80000946725404165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3.9600874068371067E-2</v>
      </c>
      <c r="F46" s="26">
        <f>IFERROR(+VLOOKUP("LDSAPF"&amp;A46,'Main File'!A:O,10,0),0)</f>
        <v>0.83961034132241275</v>
      </c>
      <c r="G46" s="26">
        <f>IFERROR(+VLOOKUP("LDSAPF"&amp;A46,'Main File'!A:O,11,0),0)</f>
        <v>0.26598398274533808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3.8877246333974505E-2</v>
      </c>
      <c r="K46" s="26">
        <f>IFERROR(+VLOOKUP("LDSAPF"&amp;A46,'Main File'!A:O,15,0),0)</f>
        <v>0.30486122907931257</v>
      </c>
    </row>
    <row r="47" spans="1:11" x14ac:dyDescent="0.25">
      <c r="A47" s="9">
        <f t="shared" si="0"/>
        <v>43234</v>
      </c>
      <c r="B47" s="26">
        <f>IFERROR(+VLOOKUP("LDSAPF"&amp;A47,'Main File'!A:O,6,0),0)</f>
        <v>0.79966121915106148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3.9534878562349898E-2</v>
      </c>
      <c r="F47" s="26">
        <f>IFERROR(+VLOOKUP("LDSAPF"&amp;A47,'Main File'!A:O,10,0),0)</f>
        <v>0.83919609771341142</v>
      </c>
      <c r="G47" s="26">
        <f>IFERROR(+VLOOKUP("LDSAPF"&amp;A47,'Main File'!A:O,11,0),0)</f>
        <v>0.26561592359428182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3.8810851813829865E-2</v>
      </c>
      <c r="K47" s="26">
        <f>IFERROR(+VLOOKUP("LDSAPF"&amp;A47,'Main File'!A:O,15,0),0)</f>
        <v>0.30442677540811169</v>
      </c>
    </row>
    <row r="48" spans="1:11" x14ac:dyDescent="0.25">
      <c r="A48" s="9">
        <f t="shared" si="0"/>
        <v>43235</v>
      </c>
      <c r="B48" s="26">
        <f>IFERROR(+VLOOKUP("LDSAPF"&amp;A48,'Main File'!A:O,6,0),0)</f>
        <v>0.80002428872332598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3.9601677026368458E-2</v>
      </c>
      <c r="F48" s="26">
        <f>IFERROR(+VLOOKUP("LDSAPF"&amp;A48,'Main File'!A:O,10,0),0)</f>
        <v>0.83962596574969439</v>
      </c>
      <c r="G48" s="26">
        <f>IFERROR(+VLOOKUP("LDSAPF"&amp;A48,'Main File'!A:O,11,0),0)</f>
        <v>0.26599053519915311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3.8878320786897451E-2</v>
      </c>
      <c r="K48" s="26">
        <f>IFERROR(+VLOOKUP("LDSAPF"&amp;A48,'Main File'!A:O,15,0),0)</f>
        <v>0.30486885598605057</v>
      </c>
    </row>
    <row r="49" spans="1:11" x14ac:dyDescent="0.25">
      <c r="A49" s="9">
        <f t="shared" si="0"/>
        <v>43236</v>
      </c>
      <c r="B49" s="26">
        <f>IFERROR(+VLOOKUP("LDSAPF"&amp;A49,'Main File'!A:O,6,0),0)</f>
        <v>0.7998262283765637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3.9567936894962644E-2</v>
      </c>
      <c r="F49" s="26">
        <f>IFERROR(+VLOOKUP("LDSAPF"&amp;A49,'Main File'!A:O,10,0),0)</f>
        <v>0.83939416527152633</v>
      </c>
      <c r="G49" s="26">
        <f>IFERROR(+VLOOKUP("LDSAPF"&amp;A49,'Main File'!A:O,11,0),0)</f>
        <v>0.26592857297935196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3.8867232305289594E-2</v>
      </c>
      <c r="K49" s="26">
        <f>IFERROR(+VLOOKUP("LDSAPF"&amp;A49,'Main File'!A:O,15,0),0)</f>
        <v>0.30479580528464156</v>
      </c>
    </row>
    <row r="50" spans="1:11" x14ac:dyDescent="0.25">
      <c r="A50" s="9">
        <f t="shared" si="0"/>
        <v>43237</v>
      </c>
      <c r="B50" s="26">
        <f>IFERROR(+VLOOKUP("LDSAPF"&amp;A50,'Main File'!A:O,6,0),0)</f>
        <v>0.80000948543679817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3.9600899554107019E-2</v>
      </c>
      <c r="F50" s="26">
        <f>IFERROR(+VLOOKUP("LDSAPF"&amp;A50,'Main File'!A:O,10,0),0)</f>
        <v>0.83961038499090523</v>
      </c>
      <c r="G50" s="26">
        <f>IFERROR(+VLOOKUP("LDSAPF"&amp;A50,'Main File'!A:O,11,0),0)</f>
        <v>0.26607992302286443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3.8894490909510061E-2</v>
      </c>
      <c r="K50" s="26">
        <f>IFERROR(+VLOOKUP("LDSAPF"&amp;A50,'Main File'!A:O,15,0),0)</f>
        <v>0.30497441393237451</v>
      </c>
    </row>
    <row r="51" spans="1:11" x14ac:dyDescent="0.25">
      <c r="A51" s="9">
        <f t="shared" si="0"/>
        <v>43238</v>
      </c>
      <c r="B51" s="26">
        <f>IFERROR(+VLOOKUP("LDSAPF"&amp;A51,'Main File'!A:O,6,0),0)</f>
        <v>0.79694609896311286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3.9049621354059739E-2</v>
      </c>
      <c r="F51" s="26">
        <f>IFERROR(+VLOOKUP("LDSAPF"&amp;A51,'Main File'!A:O,10,0),0)</f>
        <v>0.83599572031717262</v>
      </c>
      <c r="G51" s="26">
        <f>IFERROR(+VLOOKUP("LDSAPF"&amp;A51,'Main File'!A:O,11,0),0)</f>
        <v>0.26296548107328421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3.8333758909659142E-2</v>
      </c>
      <c r="K51" s="26">
        <f>IFERROR(+VLOOKUP("LDSAPF"&amp;A51,'Main File'!A:O,15,0),0)</f>
        <v>0.30129923998294333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2.3232554053323993</v>
      </c>
      <c r="C44" s="26">
        <f>IFERROR(+VLOOKUP("LEBALF"&amp;A44,'Main File'!A:O,7,0),0)</f>
        <v>5.0003586934372846E-2</v>
      </c>
      <c r="D44" s="26">
        <f>IFERROR(+VLOOKUP("LEBALF"&amp;A44,'Main File'!A:O,8,0),0)</f>
        <v>0.2</v>
      </c>
      <c r="E44" s="26">
        <f>IFERROR(+VLOOKUP("LEBALF"&amp;A44,'Main File'!A:O,9,0),0)</f>
        <v>5.8178062606452648E-2</v>
      </c>
      <c r="F44" s="26">
        <f>IFERROR(+VLOOKUP("LEBALF"&amp;A44,'Main File'!A:O,10,0),0)</f>
        <v>2.6314370548732251</v>
      </c>
      <c r="G44" s="26">
        <f>IFERROR(+VLOOKUP("LEBALF"&amp;A44,'Main File'!A:O,11,0),0)</f>
        <v>0.32130395302598341</v>
      </c>
      <c r="H44" s="26">
        <f>IFERROR(+VLOOKUP("LEBALF"&amp;A44,'Main File'!A:O,12,0),0)</f>
        <v>0</v>
      </c>
      <c r="I44" s="26">
        <f>IFERROR(+VLOOKUP("LEBALF"&amp;A44,'Main File'!A:O,13,0),0)</f>
        <v>0.2</v>
      </c>
      <c r="J44" s="26">
        <f>IFERROR(+VLOOKUP("LEBALF"&amp;A44,'Main File'!A:O,14,0),0)</f>
        <v>5.7835033999402506E-2</v>
      </c>
      <c r="K44" s="26">
        <f>IFERROR(+VLOOKUP("LEBALF"&amp;A44,'Main File'!A:O,15,0),0)</f>
        <v>0.57913898702538591</v>
      </c>
    </row>
    <row r="45" spans="1:11" x14ac:dyDescent="0.25">
      <c r="A45" s="9">
        <f t="shared" si="0"/>
        <v>43232</v>
      </c>
      <c r="B45" s="26">
        <f>IFERROR(+VLOOKUP("LEBALF"&amp;A45,'Main File'!A:O,6,0),0)</f>
        <v>2.3232549192770802</v>
      </c>
      <c r="C45" s="26">
        <f>IFERROR(+VLOOKUP("LEBALF"&amp;A45,'Main File'!A:O,7,0),0)</f>
        <v>5.0003574411049696E-2</v>
      </c>
      <c r="D45" s="26">
        <f>IFERROR(+VLOOKUP("LEBALF"&amp;A45,'Main File'!A:O,8,0),0)</f>
        <v>0.2</v>
      </c>
      <c r="E45" s="26">
        <f>IFERROR(+VLOOKUP("LEBALF"&amp;A45,'Main File'!A:O,9,0),0)</f>
        <v>5.8177854673807206E-2</v>
      </c>
      <c r="F45" s="26">
        <f>IFERROR(+VLOOKUP("LEBALF"&amp;A45,'Main File'!A:O,10,0),0)</f>
        <v>2.6314363483619374</v>
      </c>
      <c r="G45" s="26">
        <f>IFERROR(+VLOOKUP("LEBALF"&amp;A45,'Main File'!A:O,11,0),0)</f>
        <v>0.32129974445659532</v>
      </c>
      <c r="H45" s="26">
        <f>IFERROR(+VLOOKUP("LEBALF"&amp;A45,'Main File'!A:O,12,0),0)</f>
        <v>0</v>
      </c>
      <c r="I45" s="26">
        <f>IFERROR(+VLOOKUP("LEBALF"&amp;A45,'Main File'!A:O,13,0),0)</f>
        <v>0.2</v>
      </c>
      <c r="J45" s="26">
        <f>IFERROR(+VLOOKUP("LEBALF"&amp;A45,'Main File'!A:O,14,0),0)</f>
        <v>5.7834123268572964E-2</v>
      </c>
      <c r="K45" s="26">
        <f>IFERROR(+VLOOKUP("LEBALF"&amp;A45,'Main File'!A:O,15,0),0)</f>
        <v>0.57913386772516828</v>
      </c>
    </row>
    <row r="46" spans="1:11" x14ac:dyDescent="0.25">
      <c r="A46" s="9">
        <f t="shared" si="0"/>
        <v>43233</v>
      </c>
      <c r="B46" s="26">
        <f>IFERROR(+VLOOKUP("LEBALF"&amp;A46,'Main File'!A:O,6,0),0)</f>
        <v>2.3232552996084896</v>
      </c>
      <c r="C46" s="26">
        <f>IFERROR(+VLOOKUP("LEBALF"&amp;A46,'Main File'!A:O,7,0),0)</f>
        <v>5.0003650207217552E-2</v>
      </c>
      <c r="D46" s="26">
        <f>IFERROR(+VLOOKUP("LEBALF"&amp;A46,'Main File'!A:O,8,0),0)</f>
        <v>0.2</v>
      </c>
      <c r="E46" s="26">
        <f>IFERROR(+VLOOKUP("LEBALF"&amp;A46,'Main File'!A:O,9,0),0)</f>
        <v>5.8178066927574726E-2</v>
      </c>
      <c r="F46" s="26">
        <f>IFERROR(+VLOOKUP("LEBALF"&amp;A46,'Main File'!A:O,10,0),0)</f>
        <v>2.6314370167432823</v>
      </c>
      <c r="G46" s="26">
        <f>IFERROR(+VLOOKUP("LEBALF"&amp;A46,'Main File'!A:O,11,0),0)</f>
        <v>0.3213004843480492</v>
      </c>
      <c r="H46" s="26">
        <f>IFERROR(+VLOOKUP("LEBALF"&amp;A46,'Main File'!A:O,12,0),0)</f>
        <v>0</v>
      </c>
      <c r="I46" s="26">
        <f>IFERROR(+VLOOKUP("LEBALF"&amp;A46,'Main File'!A:O,13,0),0)</f>
        <v>0.2</v>
      </c>
      <c r="J46" s="26">
        <f>IFERROR(+VLOOKUP("LEBALF"&amp;A46,'Main File'!A:O,14,0),0)</f>
        <v>5.7834591527905814E-2</v>
      </c>
      <c r="K46" s="26">
        <f>IFERROR(+VLOOKUP("LEBALF"&amp;A46,'Main File'!A:O,15,0),0)</f>
        <v>0.57913507587595503</v>
      </c>
    </row>
    <row r="47" spans="1:11" x14ac:dyDescent="0.25">
      <c r="A47" s="9">
        <f t="shared" si="0"/>
        <v>43234</v>
      </c>
      <c r="B47" s="26">
        <f>IFERROR(+VLOOKUP("LEBALF"&amp;A47,'Main File'!A:O,6,0),0)</f>
        <v>2.3233739486681309</v>
      </c>
      <c r="C47" s="26">
        <f>IFERROR(+VLOOKUP("LEBALF"&amp;A47,'Main File'!A:O,7,0),0)</f>
        <v>5.0003600271847359E-2</v>
      </c>
      <c r="D47" s="26">
        <f>IFERROR(+VLOOKUP("LEBALF"&amp;A47,'Main File'!A:O,8,0),0)</f>
        <v>0.2</v>
      </c>
      <c r="E47" s="26">
        <f>IFERROR(+VLOOKUP("LEBALF"&amp;A47,'Main File'!A:O,9,0),0)</f>
        <v>5.8199331227853465E-2</v>
      </c>
      <c r="F47" s="26">
        <f>IFERROR(+VLOOKUP("LEBALF"&amp;A47,'Main File'!A:O,10,0),0)</f>
        <v>2.6315768801678319</v>
      </c>
      <c r="G47" s="26">
        <f>IFERROR(+VLOOKUP("LEBALF"&amp;A47,'Main File'!A:O,11,0),0)</f>
        <v>0.32141651858590864</v>
      </c>
      <c r="H47" s="26">
        <f>IFERROR(+VLOOKUP("LEBALF"&amp;A47,'Main File'!A:O,12,0),0)</f>
        <v>0</v>
      </c>
      <c r="I47" s="26">
        <f>IFERROR(+VLOOKUP("LEBALF"&amp;A47,'Main File'!A:O,13,0),0)</f>
        <v>0.2</v>
      </c>
      <c r="J47" s="26">
        <f>IFERROR(+VLOOKUP("LEBALF"&amp;A47,'Main File'!A:O,14,0),0)</f>
        <v>5.7855386908733646E-2</v>
      </c>
      <c r="K47" s="26">
        <f>IFERROR(+VLOOKUP("LEBALF"&amp;A47,'Main File'!A:O,15,0),0)</f>
        <v>0.57927190549464225</v>
      </c>
    </row>
    <row r="48" spans="1:11" x14ac:dyDescent="0.25">
      <c r="A48" s="9">
        <f t="shared" si="0"/>
        <v>43235</v>
      </c>
      <c r="B48" s="26">
        <f>IFERROR(+VLOOKUP("LEBALF"&amp;A48,'Main File'!A:O,6,0),0)</f>
        <v>2.3150056530985914</v>
      </c>
      <c r="C48" s="26">
        <f>IFERROR(+VLOOKUP("LEBALF"&amp;A48,'Main File'!A:O,7,0),0)</f>
        <v>5.0003619559130859E-2</v>
      </c>
      <c r="D48" s="26">
        <f>IFERROR(+VLOOKUP("LEBALF"&amp;A48,'Main File'!A:O,8,0),0)</f>
        <v>0.2</v>
      </c>
      <c r="E48" s="26">
        <f>IFERROR(+VLOOKUP("LEBALF"&amp;A48,'Main File'!A:O,9,0),0)</f>
        <v>5.6693041819946409E-2</v>
      </c>
      <c r="F48" s="26">
        <f>IFERROR(+VLOOKUP("LEBALF"&amp;A48,'Main File'!A:O,10,0),0)</f>
        <v>2.6217023144776688</v>
      </c>
      <c r="G48" s="26">
        <f>IFERROR(+VLOOKUP("LEBALF"&amp;A48,'Main File'!A:O,11,0),0)</f>
        <v>0.31304276017626737</v>
      </c>
      <c r="H48" s="26">
        <f>IFERROR(+VLOOKUP("LEBALF"&amp;A48,'Main File'!A:O,12,0),0)</f>
        <v>0</v>
      </c>
      <c r="I48" s="26">
        <f>IFERROR(+VLOOKUP("LEBALF"&amp;A48,'Main File'!A:O,13,0),0)</f>
        <v>0.2</v>
      </c>
      <c r="J48" s="26">
        <f>IFERROR(+VLOOKUP("LEBALF"&amp;A48,'Main File'!A:O,14,0),0)</f>
        <v>5.6347713359984779E-2</v>
      </c>
      <c r="K48" s="26">
        <f>IFERROR(+VLOOKUP("LEBALF"&amp;A48,'Main File'!A:O,15,0),0)</f>
        <v>0.56939047353625216</v>
      </c>
    </row>
    <row r="49" spans="1:11" x14ac:dyDescent="0.25">
      <c r="A49" s="9">
        <f t="shared" si="0"/>
        <v>43236</v>
      </c>
      <c r="B49" s="26">
        <f>IFERROR(+VLOOKUP("LEBALF"&amp;A49,'Main File'!A:O,6,0),0)</f>
        <v>2.3240307384100722</v>
      </c>
      <c r="C49" s="26">
        <f>IFERROR(+VLOOKUP("LEBALF"&amp;A49,'Main File'!A:O,7,0),0)</f>
        <v>5.0003604128720305E-2</v>
      </c>
      <c r="D49" s="26">
        <f>IFERROR(+VLOOKUP("LEBALF"&amp;A49,'Main File'!A:O,8,0),0)</f>
        <v>0.2</v>
      </c>
      <c r="E49" s="26">
        <f>IFERROR(+VLOOKUP("LEBALF"&amp;A49,'Main File'!A:O,9,0),0)</f>
        <v>5.8317551266133263E-2</v>
      </c>
      <c r="F49" s="26">
        <f>IFERROR(+VLOOKUP("LEBALF"&amp;A49,'Main File'!A:O,10,0),0)</f>
        <v>2.632351893804926</v>
      </c>
      <c r="G49" s="26">
        <f>IFERROR(+VLOOKUP("LEBALF"&amp;A49,'Main File'!A:O,11,0),0)</f>
        <v>0.32207133059040577</v>
      </c>
      <c r="H49" s="26">
        <f>IFERROR(+VLOOKUP("LEBALF"&amp;A49,'Main File'!A:O,12,0),0)</f>
        <v>0</v>
      </c>
      <c r="I49" s="26">
        <f>IFERROR(+VLOOKUP("LEBALF"&amp;A49,'Main File'!A:O,13,0),0)</f>
        <v>0.2</v>
      </c>
      <c r="J49" s="26">
        <f>IFERROR(+VLOOKUP("LEBALF"&amp;A49,'Main File'!A:O,14,0),0)</f>
        <v>5.7973233410713858E-2</v>
      </c>
      <c r="K49" s="26">
        <f>IFERROR(+VLOOKUP("LEBALF"&amp;A49,'Main File'!A:O,15,0),0)</f>
        <v>0.58004456400111959</v>
      </c>
    </row>
    <row r="50" spans="1:11" x14ac:dyDescent="0.25">
      <c r="A50" s="9">
        <f t="shared" si="0"/>
        <v>43237</v>
      </c>
      <c r="B50" s="26">
        <f>IFERROR(+VLOOKUP("LEBALF"&amp;A50,'Main File'!A:O,6,0),0)</f>
        <v>2.3045436668755208</v>
      </c>
      <c r="C50" s="26">
        <f>IFERROR(+VLOOKUP("LEBALF"&amp;A50,'Main File'!A:O,7,0),0)</f>
        <v>5.000353162856512E-2</v>
      </c>
      <c r="D50" s="26">
        <f>IFERROR(+VLOOKUP("LEBALF"&amp;A50,'Main File'!A:O,8,0),0)</f>
        <v>0.2</v>
      </c>
      <c r="E50" s="26">
        <f>IFERROR(+VLOOKUP("LEBALF"&amp;A50,'Main File'!A:O,9,0),0)</f>
        <v>5.4810231634089324E-2</v>
      </c>
      <c r="F50" s="26">
        <f>IFERROR(+VLOOKUP("LEBALF"&amp;A50,'Main File'!A:O,10,0),0)</f>
        <v>2.6093574301381754</v>
      </c>
      <c r="G50" s="26">
        <f>IFERROR(+VLOOKUP("LEBALF"&amp;A50,'Main File'!A:O,11,0),0)</f>
        <v>0.30265814656130346</v>
      </c>
      <c r="H50" s="26">
        <f>IFERROR(+VLOOKUP("LEBALF"&amp;A50,'Main File'!A:O,12,0),0)</f>
        <v>0</v>
      </c>
      <c r="I50" s="26">
        <f>IFERROR(+VLOOKUP("LEBALF"&amp;A50,'Main File'!A:O,13,0),0)</f>
        <v>0.2</v>
      </c>
      <c r="J50" s="26">
        <f>IFERROR(+VLOOKUP("LEBALF"&amp;A50,'Main File'!A:O,14,0),0)</f>
        <v>5.4478313275472375E-2</v>
      </c>
      <c r="K50" s="26">
        <f>IFERROR(+VLOOKUP("LEBALF"&amp;A50,'Main File'!A:O,15,0),0)</f>
        <v>0.55713645983677584</v>
      </c>
    </row>
    <row r="51" spans="1:11" x14ac:dyDescent="0.25">
      <c r="A51" s="9">
        <f t="shared" si="0"/>
        <v>43238</v>
      </c>
      <c r="B51" s="26">
        <f>IFERROR(+VLOOKUP("LEBALF"&amp;A51,'Main File'!A:O,6,0),0)</f>
        <v>2.3064182491715495</v>
      </c>
      <c r="C51" s="26">
        <f>IFERROR(+VLOOKUP("LEBALF"&amp;A51,'Main File'!A:O,7,0),0)</f>
        <v>5.0003575870013722E-2</v>
      </c>
      <c r="D51" s="26">
        <f>IFERROR(+VLOOKUP("LEBALF"&amp;A51,'Main File'!A:O,8,0),0)</f>
        <v>0.2</v>
      </c>
      <c r="E51" s="26">
        <f>IFERROR(+VLOOKUP("LEBALF"&amp;A51,'Main File'!A:O,9,0),0)</f>
        <v>5.5147381371620265E-2</v>
      </c>
      <c r="F51" s="26">
        <f>IFERROR(+VLOOKUP("LEBALF"&amp;A51,'Main File'!A:O,10,0),0)</f>
        <v>2.6115692064131837</v>
      </c>
      <c r="G51" s="26">
        <f>IFERROR(+VLOOKUP("LEBALF"&amp;A51,'Main File'!A:O,11,0),0)</f>
        <v>0.30452153077259497</v>
      </c>
      <c r="H51" s="26">
        <f>IFERROR(+VLOOKUP("LEBALF"&amp;A51,'Main File'!A:O,12,0),0)</f>
        <v>0</v>
      </c>
      <c r="I51" s="26">
        <f>IFERROR(+VLOOKUP("LEBALF"&amp;A51,'Main File'!A:O,13,0),0)</f>
        <v>0.2</v>
      </c>
      <c r="J51" s="26">
        <f>IFERROR(+VLOOKUP("LEBALF"&amp;A51,'Main File'!A:O,14,0),0)</f>
        <v>5.4815502184996548E-2</v>
      </c>
      <c r="K51" s="26">
        <f>IFERROR(+VLOOKUP("LEBALF"&amp;A51,'Main File'!A:O,15,0),0)</f>
        <v>0.55933703295759152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2.5001233588958103</v>
      </c>
      <c r="C44" s="26">
        <f>IFERROR(+VLOOKUP("LEBFSF"&amp;A44,'Main File'!A:O,7,0),0)</f>
        <v>5.0004137298331294E-2</v>
      </c>
      <c r="D44" s="26">
        <f>IFERROR(+VLOOKUP("LEBFSF"&amp;A44,'Main File'!A:O,8,0),0)</f>
        <v>0.2</v>
      </c>
      <c r="E44" s="26">
        <f>IFERROR(+VLOOKUP("LEBFSF"&amp;A44,'Main File'!A:O,9,0),0)</f>
        <v>0.21961748915651585</v>
      </c>
      <c r="F44" s="26">
        <f>IFERROR(+VLOOKUP("LEBFSF"&amp;A44,'Main File'!A:O,10,0),0)</f>
        <v>2.9697449853506575</v>
      </c>
      <c r="G44" s="26">
        <f>IFERROR(+VLOOKUP("LEBFSF"&amp;A44,'Main File'!A:O,11,0),0)</f>
        <v>1.0372923982181055</v>
      </c>
      <c r="H44" s="26">
        <f>IFERROR(+VLOOKUP("LEBFSF"&amp;A44,'Main File'!A:O,12,0),0)</f>
        <v>0</v>
      </c>
      <c r="I44" s="26">
        <f>IFERROR(+VLOOKUP("LEBFSF"&amp;A44,'Main File'!A:O,13,0),0)</f>
        <v>0.2</v>
      </c>
      <c r="J44" s="26">
        <f>IFERROR(+VLOOKUP("LEBFSF"&amp;A44,'Main File'!A:O,14,0),0)</f>
        <v>0.20832010382474103</v>
      </c>
      <c r="K44" s="26">
        <f>IFERROR(+VLOOKUP("LEBFSF"&amp;A44,'Main File'!A:O,15,0),0)</f>
        <v>1.4456125020428465</v>
      </c>
    </row>
    <row r="45" spans="1:11" x14ac:dyDescent="0.25">
      <c r="A45" s="9">
        <f t="shared" si="0"/>
        <v>43232</v>
      </c>
      <c r="B45" s="26">
        <f>IFERROR(+VLOOKUP("LEBFSF"&amp;A45,'Main File'!A:O,6,0),0)</f>
        <v>2.5001237133333212</v>
      </c>
      <c r="C45" s="26">
        <f>IFERROR(+VLOOKUP("LEBFSF"&amp;A45,'Main File'!A:O,7,0),0)</f>
        <v>5.0003870836699868E-2</v>
      </c>
      <c r="D45" s="26">
        <f>IFERROR(+VLOOKUP("LEBFSF"&amp;A45,'Main File'!A:O,8,0),0)</f>
        <v>0.2</v>
      </c>
      <c r="E45" s="26">
        <f>IFERROR(+VLOOKUP("LEBFSF"&amp;A45,'Main File'!A:O,9,0),0)</f>
        <v>0.21961742603762457</v>
      </c>
      <c r="F45" s="26">
        <f>IFERROR(+VLOOKUP("LEBFSF"&amp;A45,'Main File'!A:O,10,0),0)</f>
        <v>2.9697450102076459</v>
      </c>
      <c r="G45" s="26">
        <f>IFERROR(+VLOOKUP("LEBFSF"&amp;A45,'Main File'!A:O,11,0),0)</f>
        <v>1.0364155580946244</v>
      </c>
      <c r="H45" s="26">
        <f>IFERROR(+VLOOKUP("LEBFSF"&amp;A45,'Main File'!A:O,12,0),0)</f>
        <v>0</v>
      </c>
      <c r="I45" s="26">
        <f>IFERROR(+VLOOKUP("LEBFSF"&amp;A45,'Main File'!A:O,13,0),0)</f>
        <v>0.2</v>
      </c>
      <c r="J45" s="26">
        <f>IFERROR(+VLOOKUP("LEBFSF"&amp;A45,'Main File'!A:O,14,0),0)</f>
        <v>0.20816213591003624</v>
      </c>
      <c r="K45" s="26">
        <f>IFERROR(+VLOOKUP("LEBFSF"&amp;A45,'Main File'!A:O,15,0),0)</f>
        <v>1.4445776940046606</v>
      </c>
    </row>
    <row r="46" spans="1:11" x14ac:dyDescent="0.25">
      <c r="A46" s="9">
        <f t="shared" si="0"/>
        <v>43233</v>
      </c>
      <c r="B46" s="26">
        <f>IFERROR(+VLOOKUP("LEBFSF"&amp;A46,'Main File'!A:O,6,0),0)</f>
        <v>2.5001245142922164</v>
      </c>
      <c r="C46" s="26">
        <f>IFERROR(+VLOOKUP("LEBFSF"&amp;A46,'Main File'!A:O,7,0),0)</f>
        <v>5.000419489918824E-2</v>
      </c>
      <c r="D46" s="26">
        <f>IFERROR(+VLOOKUP("LEBFSF"&amp;A46,'Main File'!A:O,8,0),0)</f>
        <v>0.2</v>
      </c>
      <c r="E46" s="26">
        <f>IFERROR(+VLOOKUP("LEBFSF"&amp;A46,'Main File'!A:O,9,0),0)</f>
        <v>0.21961758813131438</v>
      </c>
      <c r="F46" s="26">
        <f>IFERROR(+VLOOKUP("LEBFSF"&amp;A46,'Main File'!A:O,10,0),0)</f>
        <v>2.9697462973227191</v>
      </c>
      <c r="G46" s="26">
        <f>IFERROR(+VLOOKUP("LEBFSF"&amp;A46,'Main File'!A:O,11,0),0)</f>
        <v>1.0364107319160767</v>
      </c>
      <c r="H46" s="26">
        <f>IFERROR(+VLOOKUP("LEBFSF"&amp;A46,'Main File'!A:O,12,0),0)</f>
        <v>0</v>
      </c>
      <c r="I46" s="26">
        <f>IFERROR(+VLOOKUP("LEBFSF"&amp;A46,'Main File'!A:O,13,0),0)</f>
        <v>0.2</v>
      </c>
      <c r="J46" s="26">
        <f>IFERROR(+VLOOKUP("LEBFSF"&amp;A46,'Main File'!A:O,14,0),0)</f>
        <v>0.20815929759084598</v>
      </c>
      <c r="K46" s="26">
        <f>IFERROR(+VLOOKUP("LEBFSF"&amp;A46,'Main File'!A:O,15,0),0)</f>
        <v>1.4445700295069226</v>
      </c>
    </row>
    <row r="47" spans="1:11" x14ac:dyDescent="0.25">
      <c r="A47" s="9">
        <f t="shared" si="0"/>
        <v>43234</v>
      </c>
      <c r="B47" s="26">
        <f>IFERROR(+VLOOKUP("LEBFSF"&amp;A47,'Main File'!A:O,6,0),0)</f>
        <v>2.5001248391889996</v>
      </c>
      <c r="C47" s="26">
        <f>IFERROR(+VLOOKUP("LEBFSF"&amp;A47,'Main File'!A:O,7,0),0)</f>
        <v>5.0003934571687232E-2</v>
      </c>
      <c r="D47" s="26">
        <f>IFERROR(+VLOOKUP("LEBFSF"&amp;A47,'Main File'!A:O,8,0),0)</f>
        <v>0.2</v>
      </c>
      <c r="E47" s="26">
        <f>IFERROR(+VLOOKUP("LEBFSF"&amp;A47,'Main File'!A:O,9,0),0)</f>
        <v>0.21961842103291052</v>
      </c>
      <c r="F47" s="26">
        <f>IFERROR(+VLOOKUP("LEBFSF"&amp;A47,'Main File'!A:O,10,0),0)</f>
        <v>2.9697471947935976</v>
      </c>
      <c r="G47" s="26">
        <f>IFERROR(+VLOOKUP("LEBFSF"&amp;A47,'Main File'!A:O,11,0),0)</f>
        <v>1.0365426348936946</v>
      </c>
      <c r="H47" s="26">
        <f>IFERROR(+VLOOKUP("LEBFSF"&amp;A47,'Main File'!A:O,12,0),0)</f>
        <v>0</v>
      </c>
      <c r="I47" s="26">
        <f>IFERROR(+VLOOKUP("LEBFSF"&amp;A47,'Main File'!A:O,13,0),0)</f>
        <v>0.2</v>
      </c>
      <c r="J47" s="26">
        <f>IFERROR(+VLOOKUP("LEBFSF"&amp;A47,'Main File'!A:O,14,0),0)</f>
        <v>0.20818044515381529</v>
      </c>
      <c r="K47" s="26">
        <f>IFERROR(+VLOOKUP("LEBFSF"&amp;A47,'Main File'!A:O,15,0),0)</f>
        <v>1.4447230800475097</v>
      </c>
    </row>
    <row r="48" spans="1:11" x14ac:dyDescent="0.25">
      <c r="A48" s="9">
        <f t="shared" si="0"/>
        <v>43235</v>
      </c>
      <c r="B48" s="26">
        <f>IFERROR(+VLOOKUP("LEBFSF"&amp;A48,'Main File'!A:O,6,0),0)</f>
        <v>2.5001251932948625</v>
      </c>
      <c r="C48" s="26">
        <f>IFERROR(+VLOOKUP("LEBFSF"&amp;A48,'Main File'!A:O,7,0),0)</f>
        <v>5.0004181904233926E-2</v>
      </c>
      <c r="D48" s="26">
        <f>IFERROR(+VLOOKUP("LEBFSF"&amp;A48,'Main File'!A:O,8,0),0)</f>
        <v>0.2</v>
      </c>
      <c r="E48" s="26">
        <f>IFERROR(+VLOOKUP("LEBFSF"&amp;A48,'Main File'!A:O,9,0),0)</f>
        <v>0.21961836692339542</v>
      </c>
      <c r="F48" s="26">
        <f>IFERROR(+VLOOKUP("LEBFSF"&amp;A48,'Main File'!A:O,10,0),0)</f>
        <v>2.9697477421224918</v>
      </c>
      <c r="G48" s="26">
        <f>IFERROR(+VLOOKUP("LEBFSF"&amp;A48,'Main File'!A:O,11,0),0)</f>
        <v>1.0360425706758449</v>
      </c>
      <c r="H48" s="26">
        <f>IFERROR(+VLOOKUP("LEBFSF"&amp;A48,'Main File'!A:O,12,0),0)</f>
        <v>0</v>
      </c>
      <c r="I48" s="26">
        <f>IFERROR(+VLOOKUP("LEBFSF"&amp;A48,'Main File'!A:O,13,0),0)</f>
        <v>0.2</v>
      </c>
      <c r="J48" s="26">
        <f>IFERROR(+VLOOKUP("LEBFSF"&amp;A48,'Main File'!A:O,14,0),0)</f>
        <v>0.20809085758268642</v>
      </c>
      <c r="K48" s="26">
        <f>IFERROR(+VLOOKUP("LEBFSF"&amp;A48,'Main File'!A:O,15,0),0)</f>
        <v>1.4441334282585312</v>
      </c>
    </row>
    <row r="49" spans="1:11" x14ac:dyDescent="0.25">
      <c r="A49" s="9">
        <f t="shared" si="0"/>
        <v>43236</v>
      </c>
      <c r="B49" s="26">
        <f>IFERROR(+VLOOKUP("LEBFSF"&amp;A49,'Main File'!A:O,6,0),0)</f>
        <v>2.50012499915093</v>
      </c>
      <c r="C49" s="26">
        <f>IFERROR(+VLOOKUP("LEBFSF"&amp;A49,'Main File'!A:O,7,0),0)</f>
        <v>5.0003827713645352E-2</v>
      </c>
      <c r="D49" s="26">
        <f>IFERROR(+VLOOKUP("LEBFSF"&amp;A49,'Main File'!A:O,8,0),0)</f>
        <v>0.2</v>
      </c>
      <c r="E49" s="26">
        <f>IFERROR(+VLOOKUP("LEBFSF"&amp;A49,'Main File'!A:O,9,0),0)</f>
        <v>0.21961765594361249</v>
      </c>
      <c r="F49" s="26">
        <f>IFERROR(+VLOOKUP("LEBFSF"&amp;A49,'Main File'!A:O,10,0),0)</f>
        <v>2.9697464828081879</v>
      </c>
      <c r="G49" s="26">
        <f>IFERROR(+VLOOKUP("LEBFSF"&amp;A49,'Main File'!A:O,11,0),0)</f>
        <v>1.035667588050001</v>
      </c>
      <c r="H49" s="26">
        <f>IFERROR(+VLOOKUP("LEBFSF"&amp;A49,'Main File'!A:O,12,0),0)</f>
        <v>0</v>
      </c>
      <c r="I49" s="26">
        <f>IFERROR(+VLOOKUP("LEBFSF"&amp;A49,'Main File'!A:O,13,0),0)</f>
        <v>0.2</v>
      </c>
      <c r="J49" s="26">
        <f>IFERROR(+VLOOKUP("LEBFSF"&amp;A49,'Main File'!A:O,14,0),0)</f>
        <v>0.20802833419668373</v>
      </c>
      <c r="K49" s="26">
        <f>IFERROR(+VLOOKUP("LEBFSF"&amp;A49,'Main File'!A:O,15,0),0)</f>
        <v>1.4436959222466847</v>
      </c>
    </row>
    <row r="50" spans="1:11" x14ac:dyDescent="0.25">
      <c r="A50" s="9">
        <f t="shared" si="0"/>
        <v>43237</v>
      </c>
      <c r="B50" s="26">
        <f>IFERROR(+VLOOKUP("LEBFSF"&amp;A50,'Main File'!A:O,6,0),0)</f>
        <v>2.5001250313635497</v>
      </c>
      <c r="C50" s="26">
        <f>IFERROR(+VLOOKUP("LEBFSF"&amp;A50,'Main File'!A:O,7,0),0)</f>
        <v>5.0004023969303341E-2</v>
      </c>
      <c r="D50" s="26">
        <f>IFERROR(+VLOOKUP("LEBFSF"&amp;A50,'Main File'!A:O,8,0),0)</f>
        <v>0.2</v>
      </c>
      <c r="E50" s="26">
        <f>IFERROR(+VLOOKUP("LEBFSF"&amp;A50,'Main File'!A:O,9,0),0)</f>
        <v>0.2196185268626443</v>
      </c>
      <c r="F50" s="26">
        <f>IFERROR(+VLOOKUP("LEBFSF"&amp;A50,'Main File'!A:O,10,0),0)</f>
        <v>2.9697475821954975</v>
      </c>
      <c r="G50" s="26">
        <f>IFERROR(+VLOOKUP("LEBFSF"&amp;A50,'Main File'!A:O,11,0),0)</f>
        <v>1.0366649264658701</v>
      </c>
      <c r="H50" s="26">
        <f>IFERROR(+VLOOKUP("LEBFSF"&amp;A50,'Main File'!A:O,12,0),0)</f>
        <v>0</v>
      </c>
      <c r="I50" s="26">
        <f>IFERROR(+VLOOKUP("LEBFSF"&amp;A50,'Main File'!A:O,13,0),0)</f>
        <v>0.2</v>
      </c>
      <c r="J50" s="26">
        <f>IFERROR(+VLOOKUP("LEBFSF"&amp;A50,'Main File'!A:O,14,0),0)</f>
        <v>0.20820344574083877</v>
      </c>
      <c r="K50" s="26">
        <f>IFERROR(+VLOOKUP("LEBFSF"&amp;A50,'Main File'!A:O,15,0),0)</f>
        <v>1.4448683722067088</v>
      </c>
    </row>
    <row r="51" spans="1:11" x14ac:dyDescent="0.25">
      <c r="A51" s="9">
        <f t="shared" si="0"/>
        <v>43238</v>
      </c>
      <c r="B51" s="26">
        <f>IFERROR(+VLOOKUP("LEBFSF"&amp;A51,'Main File'!A:O,6,0),0)</f>
        <v>2.5001252259574636</v>
      </c>
      <c r="C51" s="26">
        <f>IFERROR(+VLOOKUP("LEBFSF"&amp;A51,'Main File'!A:O,7,0),0)</f>
        <v>5.0004335234589393E-2</v>
      </c>
      <c r="D51" s="26">
        <f>IFERROR(+VLOOKUP("LEBFSF"&amp;A51,'Main File'!A:O,8,0),0)</f>
        <v>0.2</v>
      </c>
      <c r="E51" s="26">
        <f>IFERROR(+VLOOKUP("LEBFSF"&amp;A51,'Main File'!A:O,9,0),0)</f>
        <v>0.21961769562743777</v>
      </c>
      <c r="F51" s="26">
        <f>IFERROR(+VLOOKUP("LEBFSF"&amp;A51,'Main File'!A:O,10,0),0)</f>
        <v>2.9697472568194909</v>
      </c>
      <c r="G51" s="26">
        <f>IFERROR(+VLOOKUP("LEBFSF"&amp;A51,'Main File'!A:O,11,0),0)</f>
        <v>1.035493191508726</v>
      </c>
      <c r="H51" s="26">
        <f>IFERROR(+VLOOKUP("LEBFSF"&amp;A51,'Main File'!A:O,12,0),0)</f>
        <v>0</v>
      </c>
      <c r="I51" s="26">
        <f>IFERROR(+VLOOKUP("LEBFSF"&amp;A51,'Main File'!A:O,13,0),0)</f>
        <v>0.2</v>
      </c>
      <c r="J51" s="26">
        <f>IFERROR(+VLOOKUP("LEBFSF"&amp;A51,'Main File'!A:O,14,0),0)</f>
        <v>0.20799916726288453</v>
      </c>
      <c r="K51" s="26">
        <f>IFERROR(+VLOOKUP("LEBFSF"&amp;A51,'Main File'!A:O,15,0),0)</f>
        <v>1.4434923587716104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2.4749414206610973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0.26909125710264997</v>
      </c>
      <c r="F44" s="26">
        <f>IFERROR(+VLOOKUP("LECHID"&amp;A44,'Main File'!A:O,10,0),0)</f>
        <v>2.7440326777637472</v>
      </c>
      <c r="G44" s="26">
        <f>IFERROR(+VLOOKUP("LECHID"&amp;A44,'Main File'!A:O,11,0),0)</f>
        <v>1.4648714531244194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0.24932466529380423</v>
      </c>
      <c r="K44" s="26">
        <f>IFERROR(+VLOOKUP("LECHID"&amp;A44,'Main File'!A:O,15,0),0)</f>
        <v>1.7141961184182235</v>
      </c>
    </row>
    <row r="45" spans="1:11" x14ac:dyDescent="0.25">
      <c r="A45" s="9">
        <f t="shared" si="0"/>
        <v>43232</v>
      </c>
      <c r="B45" s="26">
        <f>IFERROR(+VLOOKUP("LECHID"&amp;A45,'Main File'!A:O,6,0),0)</f>
        <v>2.4749348794218844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0.2690886382406365</v>
      </c>
      <c r="F45" s="26">
        <f>IFERROR(+VLOOKUP("LECHID"&amp;A45,'Main File'!A:O,10,0),0)</f>
        <v>2.7440235176625207</v>
      </c>
      <c r="G45" s="26">
        <f>IFERROR(+VLOOKUP("LECHID"&amp;A45,'Main File'!A:O,11,0),0)</f>
        <v>1.4648349982112077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0.24932603841776121</v>
      </c>
      <c r="K45" s="26">
        <f>IFERROR(+VLOOKUP("LECHID"&amp;A45,'Main File'!A:O,15,0),0)</f>
        <v>1.7141610366289688</v>
      </c>
    </row>
    <row r="46" spans="1:11" x14ac:dyDescent="0.25">
      <c r="A46" s="9">
        <f t="shared" si="0"/>
        <v>43233</v>
      </c>
      <c r="B46" s="26">
        <f>IFERROR(+VLOOKUP("LECHID"&amp;A46,'Main File'!A:O,6,0),0)</f>
        <v>2.4749303696175025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0.26908382246175272</v>
      </c>
      <c r="F46" s="26">
        <f>IFERROR(+VLOOKUP("LECHID"&amp;A46,'Main File'!A:O,10,0),0)</f>
        <v>2.7440141920792551</v>
      </c>
      <c r="G46" s="26">
        <f>IFERROR(+VLOOKUP("LECHID"&amp;A46,'Main File'!A:O,11,0),0)</f>
        <v>1.4648430692221512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0.24932741216510285</v>
      </c>
      <c r="K46" s="26">
        <f>IFERROR(+VLOOKUP("LECHID"&amp;A46,'Main File'!A:O,15,0),0)</f>
        <v>1.714170481387254</v>
      </c>
    </row>
    <row r="47" spans="1:11" x14ac:dyDescent="0.25">
      <c r="A47" s="9">
        <f t="shared" si="0"/>
        <v>43234</v>
      </c>
      <c r="B47" s="26">
        <f>IFERROR(+VLOOKUP("LECHID"&amp;A47,'Main File'!A:O,6,0),0)</f>
        <v>2.4748474391074256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0.2690724564975438</v>
      </c>
      <c r="F47" s="26">
        <f>IFERROR(+VLOOKUP("LECHID"&amp;A47,'Main File'!A:O,10,0),0)</f>
        <v>2.7439198956049693</v>
      </c>
      <c r="G47" s="26">
        <f>IFERROR(+VLOOKUP("LECHID"&amp;A47,'Main File'!A:O,11,0),0)</f>
        <v>1.4643384991926884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0.2492224981850546</v>
      </c>
      <c r="K47" s="26">
        <f>IFERROR(+VLOOKUP("LECHID"&amp;A47,'Main File'!A:O,15,0),0)</f>
        <v>1.713560997377743</v>
      </c>
    </row>
    <row r="48" spans="1:11" x14ac:dyDescent="0.25">
      <c r="A48" s="9">
        <f t="shared" si="0"/>
        <v>43235</v>
      </c>
      <c r="B48" s="26">
        <f>IFERROR(+VLOOKUP("LECHID"&amp;A48,'Main File'!A:O,6,0),0)</f>
        <v>2.4746948525268539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0.26904353257961999</v>
      </c>
      <c r="F48" s="26">
        <f>IFERROR(+VLOOKUP("LECHID"&amp;A48,'Main File'!A:O,10,0),0)</f>
        <v>2.7437383851064738</v>
      </c>
      <c r="G48" s="26">
        <f>IFERROR(+VLOOKUP("LECHID"&amp;A48,'Main File'!A:O,11,0),0)</f>
        <v>1.4621689316837148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0.24873027897110447</v>
      </c>
      <c r="K48" s="26">
        <f>IFERROR(+VLOOKUP("LECHID"&amp;A48,'Main File'!A:O,15,0),0)</f>
        <v>1.7108992106548193</v>
      </c>
    </row>
    <row r="49" spans="1:11" x14ac:dyDescent="0.25">
      <c r="A49" s="9">
        <f t="shared" si="0"/>
        <v>43236</v>
      </c>
      <c r="B49" s="26">
        <f>IFERROR(+VLOOKUP("LECHID"&amp;A49,'Main File'!A:O,6,0),0)</f>
        <v>2.4747555299788573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0.26905639462505349</v>
      </c>
      <c r="F49" s="26">
        <f>IFERROR(+VLOOKUP("LECHID"&amp;A49,'Main File'!A:O,10,0),0)</f>
        <v>2.7438119246039108</v>
      </c>
      <c r="G49" s="26">
        <f>IFERROR(+VLOOKUP("LECHID"&amp;A49,'Main File'!A:O,11,0),0)</f>
        <v>1.4631222443062066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0.24891612522573769</v>
      </c>
      <c r="K49" s="26">
        <f>IFERROR(+VLOOKUP("LECHID"&amp;A49,'Main File'!A:O,15,0),0)</f>
        <v>1.7120383695319443</v>
      </c>
    </row>
    <row r="50" spans="1:11" x14ac:dyDescent="0.25">
      <c r="A50" s="9">
        <f t="shared" si="0"/>
        <v>43237</v>
      </c>
      <c r="B50" s="26">
        <f>IFERROR(+VLOOKUP("LECHID"&amp;A50,'Main File'!A:O,6,0),0)</f>
        <v>2.4747242830224234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0.26904955675906117</v>
      </c>
      <c r="F50" s="26">
        <f>IFERROR(+VLOOKUP("LECHID"&amp;A50,'Main File'!A:O,10,0),0)</f>
        <v>2.7437738397814844</v>
      </c>
      <c r="G50" s="26">
        <f>IFERROR(+VLOOKUP("LECHID"&amp;A50,'Main File'!A:O,11,0),0)</f>
        <v>1.462733060499642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0.2488711012535616</v>
      </c>
      <c r="K50" s="26">
        <f>IFERROR(+VLOOKUP("LECHID"&amp;A50,'Main File'!A:O,15,0),0)</f>
        <v>1.7116041617532036</v>
      </c>
    </row>
    <row r="51" spans="1:11" x14ac:dyDescent="0.25">
      <c r="A51" s="9">
        <f t="shared" si="0"/>
        <v>43238</v>
      </c>
      <c r="B51" s="26">
        <f>IFERROR(+VLOOKUP("LECHID"&amp;A51,'Main File'!A:O,6,0),0)</f>
        <v>2.4746572138601968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0.26904249642157119</v>
      </c>
      <c r="F51" s="26">
        <f>IFERROR(+VLOOKUP("LECHID"&amp;A51,'Main File'!A:O,10,0),0)</f>
        <v>2.743699710281768</v>
      </c>
      <c r="G51" s="26">
        <f>IFERROR(+VLOOKUP("LECHID"&amp;A51,'Main File'!A:O,11,0),0)</f>
        <v>1.4625729665106735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0.24882420515098991</v>
      </c>
      <c r="K51" s="26">
        <f>IFERROR(+VLOOKUP("LECHID"&amp;A51,'Main File'!A:O,15,0),0)</f>
        <v>1.7113971716616634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2.3278229949164491</v>
      </c>
      <c r="C44" s="26">
        <f>IFERROR(+VLOOKUP("LEEQTF"&amp;A44,'Main File'!A:O,7,0),0)</f>
        <v>5.0003974709665625E-2</v>
      </c>
      <c r="D44" s="26">
        <f>IFERROR(+VLOOKUP("LEEQTF"&amp;A44,'Main File'!A:O,8,0),0)</f>
        <v>0.2</v>
      </c>
      <c r="E44" s="26">
        <f>IFERROR(+VLOOKUP("LEEQTF"&amp;A44,'Main File'!A:O,9,0),0)</f>
        <v>0.28940931185164737</v>
      </c>
      <c r="F44" s="26">
        <f>IFERROR(+VLOOKUP("LEEQTF"&amp;A44,'Main File'!A:O,10,0),0)</f>
        <v>2.8672362814777621</v>
      </c>
      <c r="G44" s="26">
        <f>IFERROR(+VLOOKUP("LEEQTF"&amp;A44,'Main File'!A:O,11,0),0)</f>
        <v>1.461186601177642</v>
      </c>
      <c r="H44" s="26">
        <f>IFERROR(+VLOOKUP("LEEQTF"&amp;A44,'Main File'!A:O,12,0),0)</f>
        <v>0</v>
      </c>
      <c r="I44" s="26">
        <f>IFERROR(+VLOOKUP("LEEQTF"&amp;A44,'Main File'!A:O,13,0),0)</f>
        <v>0.2</v>
      </c>
      <c r="J44" s="26">
        <f>IFERROR(+VLOOKUP("LEEQTF"&amp;A44,'Main File'!A:O,14,0),0)</f>
        <v>0.28642452996989337</v>
      </c>
      <c r="K44" s="26">
        <f>IFERROR(+VLOOKUP("LEEQTF"&amp;A44,'Main File'!A:O,15,0),0)</f>
        <v>1.9476111311475353</v>
      </c>
    </row>
    <row r="45" spans="1:11" x14ac:dyDescent="0.25">
      <c r="A45" s="9">
        <f t="shared" si="0"/>
        <v>43232</v>
      </c>
      <c r="B45" s="26">
        <f>IFERROR(+VLOOKUP("LEEQTF"&amp;A45,'Main File'!A:O,6,0),0)</f>
        <v>2.3278615205142699</v>
      </c>
      <c r="C45" s="26">
        <f>IFERROR(+VLOOKUP("LEEQTF"&amp;A45,'Main File'!A:O,7,0),0)</f>
        <v>5.0003924702958794E-2</v>
      </c>
      <c r="D45" s="26">
        <f>IFERROR(+VLOOKUP("LEEQTF"&amp;A45,'Main File'!A:O,8,0),0)</f>
        <v>0.2</v>
      </c>
      <c r="E45" s="26">
        <f>IFERROR(+VLOOKUP("LEEQTF"&amp;A45,'Main File'!A:O,9,0),0)</f>
        <v>0.2894163062347283</v>
      </c>
      <c r="F45" s="26">
        <f>IFERROR(+VLOOKUP("LEEQTF"&amp;A45,'Main File'!A:O,10,0),0)</f>
        <v>2.8672817514519573</v>
      </c>
      <c r="G45" s="26">
        <f>IFERROR(+VLOOKUP("LEEQTF"&amp;A45,'Main File'!A:O,11,0),0)</f>
        <v>1.4611516287321646</v>
      </c>
      <c r="H45" s="26">
        <f>IFERROR(+VLOOKUP("LEEQTF"&amp;A45,'Main File'!A:O,12,0),0)</f>
        <v>0</v>
      </c>
      <c r="I45" s="26">
        <f>IFERROR(+VLOOKUP("LEEQTF"&amp;A45,'Main File'!A:O,13,0),0)</f>
        <v>0.2</v>
      </c>
      <c r="J45" s="26">
        <f>IFERROR(+VLOOKUP("LEEQTF"&amp;A45,'Main File'!A:O,14,0),0)</f>
        <v>0.28641740024938439</v>
      </c>
      <c r="K45" s="26">
        <f>IFERROR(+VLOOKUP("LEEQTF"&amp;A45,'Main File'!A:O,15,0),0)</f>
        <v>1.947569028981549</v>
      </c>
    </row>
    <row r="46" spans="1:11" x14ac:dyDescent="0.25">
      <c r="A46" s="9">
        <f t="shared" si="0"/>
        <v>43233</v>
      </c>
      <c r="B46" s="26">
        <f>IFERROR(+VLOOKUP("LEEQTF"&amp;A46,'Main File'!A:O,6,0),0)</f>
        <v>2.3278668994101102</v>
      </c>
      <c r="C46" s="26">
        <f>IFERROR(+VLOOKUP("LEEQTF"&amp;A46,'Main File'!A:O,7,0),0)</f>
        <v>5.0003991151022026E-2</v>
      </c>
      <c r="D46" s="26">
        <f>IFERROR(+VLOOKUP("LEEQTF"&amp;A46,'Main File'!A:O,8,0),0)</f>
        <v>0.2</v>
      </c>
      <c r="E46" s="26">
        <f>IFERROR(+VLOOKUP("LEEQTF"&amp;A46,'Main File'!A:O,9,0),0)</f>
        <v>0.28941760132032168</v>
      </c>
      <c r="F46" s="26">
        <f>IFERROR(+VLOOKUP("LEEQTF"&amp;A46,'Main File'!A:O,10,0),0)</f>
        <v>2.8672884918814541</v>
      </c>
      <c r="G46" s="26">
        <f>IFERROR(+VLOOKUP("LEEQTF"&amp;A46,'Main File'!A:O,11,0),0)</f>
        <v>1.4611561255582195</v>
      </c>
      <c r="H46" s="26">
        <f>IFERROR(+VLOOKUP("LEEQTF"&amp;A46,'Main File'!A:O,12,0),0)</f>
        <v>0</v>
      </c>
      <c r="I46" s="26">
        <f>IFERROR(+VLOOKUP("LEEQTF"&amp;A46,'Main File'!A:O,13,0),0)</f>
        <v>0.2</v>
      </c>
      <c r="J46" s="26">
        <f>IFERROR(+VLOOKUP("LEEQTF"&amp;A46,'Main File'!A:O,14,0),0)</f>
        <v>0.28641723507265127</v>
      </c>
      <c r="K46" s="26">
        <f>IFERROR(+VLOOKUP("LEEQTF"&amp;A46,'Main File'!A:O,15,0),0)</f>
        <v>1.9475733606308707</v>
      </c>
    </row>
    <row r="47" spans="1:11" x14ac:dyDescent="0.25">
      <c r="A47" s="9">
        <f t="shared" si="0"/>
        <v>43234</v>
      </c>
      <c r="B47" s="26">
        <f>IFERROR(+VLOOKUP("LEEQTF"&amp;A47,'Main File'!A:O,6,0),0)</f>
        <v>2.3279368912575036</v>
      </c>
      <c r="C47" s="26">
        <f>IFERROR(+VLOOKUP("LEEQTF"&amp;A47,'Main File'!A:O,7,0),0)</f>
        <v>5.000387868670652E-2</v>
      </c>
      <c r="D47" s="26">
        <f>IFERROR(+VLOOKUP("LEEQTF"&amp;A47,'Main File'!A:O,8,0),0)</f>
        <v>0.2</v>
      </c>
      <c r="E47" s="26">
        <f>IFERROR(+VLOOKUP("LEEQTF"&amp;A47,'Main File'!A:O,9,0),0)</f>
        <v>0.28942992673369511</v>
      </c>
      <c r="F47" s="26">
        <f>IFERROR(+VLOOKUP("LEEQTF"&amp;A47,'Main File'!A:O,10,0),0)</f>
        <v>2.8673706966779053</v>
      </c>
      <c r="G47" s="26">
        <f>IFERROR(+VLOOKUP("LEEQTF"&amp;A47,'Main File'!A:O,11,0),0)</f>
        <v>1.4612116613193551</v>
      </c>
      <c r="H47" s="26">
        <f>IFERROR(+VLOOKUP("LEEQTF"&amp;A47,'Main File'!A:O,12,0),0)</f>
        <v>0</v>
      </c>
      <c r="I47" s="26">
        <f>IFERROR(+VLOOKUP("LEEQTF"&amp;A47,'Main File'!A:O,13,0),0)</f>
        <v>0.2</v>
      </c>
      <c r="J47" s="26">
        <f>IFERROR(+VLOOKUP("LEEQTF"&amp;A47,'Main File'!A:O,14,0),0)</f>
        <v>0.28642794667614946</v>
      </c>
      <c r="K47" s="26">
        <f>IFERROR(+VLOOKUP("LEEQTF"&amp;A47,'Main File'!A:O,15,0),0)</f>
        <v>1.9476396079955045</v>
      </c>
    </row>
    <row r="48" spans="1:11" x14ac:dyDescent="0.25">
      <c r="A48" s="9">
        <f t="shared" si="0"/>
        <v>43235</v>
      </c>
      <c r="B48" s="26">
        <f>IFERROR(+VLOOKUP("LEEQTF"&amp;A48,'Main File'!A:O,6,0),0)</f>
        <v>2.3284684112583736</v>
      </c>
      <c r="C48" s="26">
        <f>IFERROR(+VLOOKUP("LEEQTF"&amp;A48,'Main File'!A:O,7,0),0)</f>
        <v>5.0003989086672994E-2</v>
      </c>
      <c r="D48" s="26">
        <f>IFERROR(+VLOOKUP("LEEQTF"&amp;A48,'Main File'!A:O,8,0),0)</f>
        <v>0.2</v>
      </c>
      <c r="E48" s="26">
        <f>IFERROR(+VLOOKUP("LEEQTF"&amp;A48,'Main File'!A:O,9,0),0)</f>
        <v>0.28952561709858482</v>
      </c>
      <c r="F48" s="26">
        <f>IFERROR(+VLOOKUP("LEEQTF"&amp;A48,'Main File'!A:O,10,0),0)</f>
        <v>2.8679980174436315</v>
      </c>
      <c r="G48" s="26">
        <f>IFERROR(+VLOOKUP("LEEQTF"&amp;A48,'Main File'!A:O,11,0),0)</f>
        <v>1.4616533537801115</v>
      </c>
      <c r="H48" s="26">
        <f>IFERROR(+VLOOKUP("LEEQTF"&amp;A48,'Main File'!A:O,12,0),0)</f>
        <v>0</v>
      </c>
      <c r="I48" s="26">
        <f>IFERROR(+VLOOKUP("LEEQTF"&amp;A48,'Main File'!A:O,13,0),0)</f>
        <v>0.2</v>
      </c>
      <c r="J48" s="26">
        <f>IFERROR(+VLOOKUP("LEEQTF"&amp;A48,'Main File'!A:O,14,0),0)</f>
        <v>0.28650803029426686</v>
      </c>
      <c r="K48" s="26">
        <f>IFERROR(+VLOOKUP("LEEQTF"&amp;A48,'Main File'!A:O,15,0),0)</f>
        <v>1.9481613840743783</v>
      </c>
    </row>
    <row r="49" spans="1:11" x14ac:dyDescent="0.25">
      <c r="A49" s="9">
        <f t="shared" si="0"/>
        <v>43236</v>
      </c>
      <c r="B49" s="26">
        <f>IFERROR(+VLOOKUP("LEEQTF"&amp;A49,'Main File'!A:O,6,0),0)</f>
        <v>2.3289448426228065</v>
      </c>
      <c r="C49" s="26">
        <f>IFERROR(+VLOOKUP("LEEQTF"&amp;A49,'Main File'!A:O,7,0),0)</f>
        <v>5.0003970366255417E-2</v>
      </c>
      <c r="D49" s="26">
        <f>IFERROR(+VLOOKUP("LEEQTF"&amp;A49,'Main File'!A:O,8,0),0)</f>
        <v>0.2</v>
      </c>
      <c r="E49" s="26">
        <f>IFERROR(+VLOOKUP("LEEQTF"&amp;A49,'Main File'!A:O,9,0),0)</f>
        <v>0.28961120492515346</v>
      </c>
      <c r="F49" s="26">
        <f>IFERROR(+VLOOKUP("LEEQTF"&amp;A49,'Main File'!A:O,10,0),0)</f>
        <v>2.8685600179142159</v>
      </c>
      <c r="G49" s="26">
        <f>IFERROR(+VLOOKUP("LEEQTF"&amp;A49,'Main File'!A:O,11,0),0)</f>
        <v>1.4621392431723528</v>
      </c>
      <c r="H49" s="26">
        <f>IFERROR(+VLOOKUP("LEEQTF"&amp;A49,'Main File'!A:O,12,0),0)</f>
        <v>0</v>
      </c>
      <c r="I49" s="26">
        <f>IFERROR(+VLOOKUP("LEEQTF"&amp;A49,'Main File'!A:O,13,0),0)</f>
        <v>0.2</v>
      </c>
      <c r="J49" s="26">
        <f>IFERROR(+VLOOKUP("LEEQTF"&amp;A49,'Main File'!A:O,14,0),0)</f>
        <v>0.28659599992538864</v>
      </c>
      <c r="K49" s="26">
        <f>IFERROR(+VLOOKUP("LEEQTF"&amp;A49,'Main File'!A:O,15,0),0)</f>
        <v>1.9487352430977414</v>
      </c>
    </row>
    <row r="50" spans="1:11" x14ac:dyDescent="0.25">
      <c r="A50" s="9">
        <f t="shared" si="0"/>
        <v>43237</v>
      </c>
      <c r="B50" s="26">
        <f>IFERROR(+VLOOKUP("LEEQTF"&amp;A50,'Main File'!A:O,6,0),0)</f>
        <v>2.3290965486507784</v>
      </c>
      <c r="C50" s="26">
        <f>IFERROR(+VLOOKUP("LEEQTF"&amp;A50,'Main File'!A:O,7,0),0)</f>
        <v>5.0003946035477025E-2</v>
      </c>
      <c r="D50" s="26">
        <f>IFERROR(+VLOOKUP("LEEQTF"&amp;A50,'Main File'!A:O,8,0),0)</f>
        <v>0.2</v>
      </c>
      <c r="E50" s="26">
        <f>IFERROR(+VLOOKUP("LEEQTF"&amp;A50,'Main File'!A:O,9,0),0)</f>
        <v>0.28963874498716136</v>
      </c>
      <c r="F50" s="26">
        <f>IFERROR(+VLOOKUP("LEEQTF"&amp;A50,'Main File'!A:O,10,0),0)</f>
        <v>2.8687392396734168</v>
      </c>
      <c r="G50" s="26">
        <f>IFERROR(+VLOOKUP("LEEQTF"&amp;A50,'Main File'!A:O,11,0),0)</f>
        <v>1.4623679139507124</v>
      </c>
      <c r="H50" s="26">
        <f>IFERROR(+VLOOKUP("LEEQTF"&amp;A50,'Main File'!A:O,12,0),0)</f>
        <v>0</v>
      </c>
      <c r="I50" s="26">
        <f>IFERROR(+VLOOKUP("LEEQTF"&amp;A50,'Main File'!A:O,13,0),0)</f>
        <v>0.2</v>
      </c>
      <c r="J50" s="26">
        <f>IFERROR(+VLOOKUP("LEEQTF"&amp;A50,'Main File'!A:O,14,0),0)</f>
        <v>0.28663672509335164</v>
      </c>
      <c r="K50" s="26">
        <f>IFERROR(+VLOOKUP("LEEQTF"&amp;A50,'Main File'!A:O,15,0),0)</f>
        <v>1.9490046390440641</v>
      </c>
    </row>
    <row r="51" spans="1:11" x14ac:dyDescent="0.25">
      <c r="A51" s="9">
        <f t="shared" si="0"/>
        <v>43238</v>
      </c>
      <c r="B51" s="26">
        <f>IFERROR(+VLOOKUP("LEEQTF"&amp;A51,'Main File'!A:O,6,0),0)</f>
        <v>2.3297086010830701</v>
      </c>
      <c r="C51" s="26">
        <f>IFERROR(+VLOOKUP("LEEQTF"&amp;A51,'Main File'!A:O,7,0),0)</f>
        <v>5.0003859109077536E-2</v>
      </c>
      <c r="D51" s="26">
        <f>IFERROR(+VLOOKUP("LEEQTF"&amp;A51,'Main File'!A:O,8,0),0)</f>
        <v>0.2</v>
      </c>
      <c r="E51" s="26">
        <f>IFERROR(+VLOOKUP("LEEQTF"&amp;A51,'Main File'!A:O,9,0),0)</f>
        <v>0.289748853910265</v>
      </c>
      <c r="F51" s="26">
        <f>IFERROR(+VLOOKUP("LEEQTF"&amp;A51,'Main File'!A:O,10,0),0)</f>
        <v>2.8694613141024128</v>
      </c>
      <c r="G51" s="26">
        <f>IFERROR(+VLOOKUP("LEEQTF"&amp;A51,'Main File'!A:O,11,0),0)</f>
        <v>1.4628828411943602</v>
      </c>
      <c r="H51" s="26">
        <f>IFERROR(+VLOOKUP("LEEQTF"&amp;A51,'Main File'!A:O,12,0),0)</f>
        <v>0</v>
      </c>
      <c r="I51" s="26">
        <f>IFERROR(+VLOOKUP("LEEQTF"&amp;A51,'Main File'!A:O,13,0),0)</f>
        <v>0.2</v>
      </c>
      <c r="J51" s="26">
        <f>IFERROR(+VLOOKUP("LEEQTF"&amp;A51,'Main File'!A:O,14,0),0)</f>
        <v>0.2867285941132981</v>
      </c>
      <c r="K51" s="26">
        <f>IFERROR(+VLOOKUP("LEEQTF"&amp;A51,'Main File'!A:O,15,0),0)</f>
        <v>1.9496114353076583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2.3515986103836579</v>
      </c>
      <c r="C44" s="26">
        <f>IFERROR(+VLOOKUP("LEGROW"&amp;A44,'Main File'!A:O,7,0),0)</f>
        <v>5.0003960694854695E-2</v>
      </c>
      <c r="D44" s="26">
        <f>IFERROR(+VLOOKUP("LEGROW"&amp;A44,'Main File'!A:O,8,0),0)</f>
        <v>0.2</v>
      </c>
      <c r="E44" s="26">
        <f>IFERROR(+VLOOKUP("LEGROW"&amp;A44,'Main File'!A:O,9,0),0)</f>
        <v>0.27568802713526397</v>
      </c>
      <c r="F44" s="26">
        <f>IFERROR(+VLOOKUP("LEGROW"&amp;A44,'Main File'!A:O,10,0),0)</f>
        <v>2.8772905982137766</v>
      </c>
      <c r="G44" s="26">
        <f>IFERROR(+VLOOKUP("LEGROW"&amp;A44,'Main File'!A:O,11,0),0)</f>
        <v>1.39243126630922</v>
      </c>
      <c r="H44" s="26">
        <f>IFERROR(+VLOOKUP("LEGROW"&amp;A44,'Main File'!A:O,12,0),0)</f>
        <v>0</v>
      </c>
      <c r="I44" s="26">
        <f>IFERROR(+VLOOKUP("LEGROW"&amp;A44,'Main File'!A:O,13,0),0)</f>
        <v>0.2</v>
      </c>
      <c r="J44" s="26">
        <f>IFERROR(+VLOOKUP("LEGROW"&amp;A44,'Main File'!A:O,14,0),0)</f>
        <v>0.27224855126866804</v>
      </c>
      <c r="K44" s="26">
        <f>IFERROR(+VLOOKUP("LEGROW"&amp;A44,'Main File'!A:O,15,0),0)</f>
        <v>1.864679817577888</v>
      </c>
    </row>
    <row r="45" spans="1:11" x14ac:dyDescent="0.25">
      <c r="A45" s="9">
        <f t="shared" si="0"/>
        <v>43232</v>
      </c>
      <c r="B45" s="26">
        <f>IFERROR(+VLOOKUP("LEGROW"&amp;A45,'Main File'!A:O,6,0),0)</f>
        <v>2.3516596194953188</v>
      </c>
      <c r="C45" s="26">
        <f>IFERROR(+VLOOKUP("LEGROW"&amp;A45,'Main File'!A:O,7,0),0)</f>
        <v>5.0004030444629866E-2</v>
      </c>
      <c r="D45" s="26">
        <f>IFERROR(+VLOOKUP("LEGROW"&amp;A45,'Main File'!A:O,8,0),0)</f>
        <v>0.2</v>
      </c>
      <c r="E45" s="26">
        <f>IFERROR(+VLOOKUP("LEGROW"&amp;A45,'Main File'!A:O,9,0),0)</f>
        <v>0.27569906061991767</v>
      </c>
      <c r="F45" s="26">
        <f>IFERROR(+VLOOKUP("LEGROW"&amp;A45,'Main File'!A:O,10,0),0)</f>
        <v>2.8773627105598667</v>
      </c>
      <c r="G45" s="26">
        <f>IFERROR(+VLOOKUP("LEGROW"&amp;A45,'Main File'!A:O,11,0),0)</f>
        <v>1.392330879207305</v>
      </c>
      <c r="H45" s="26">
        <f>IFERROR(+VLOOKUP("LEGROW"&amp;A45,'Main File'!A:O,12,0),0)</f>
        <v>0</v>
      </c>
      <c r="I45" s="26">
        <f>IFERROR(+VLOOKUP("LEGROW"&amp;A45,'Main File'!A:O,13,0),0)</f>
        <v>0.2</v>
      </c>
      <c r="J45" s="26">
        <f>IFERROR(+VLOOKUP("LEGROW"&amp;A45,'Main File'!A:O,14,0),0)</f>
        <v>0.27223048685157969</v>
      </c>
      <c r="K45" s="26">
        <f>IFERROR(+VLOOKUP("LEGROW"&amp;A45,'Main File'!A:O,15,0),0)</f>
        <v>1.8645613660588847</v>
      </c>
    </row>
    <row r="46" spans="1:11" x14ac:dyDescent="0.25">
      <c r="A46" s="9">
        <f t="shared" si="0"/>
        <v>43233</v>
      </c>
      <c r="B46" s="26">
        <f>IFERROR(+VLOOKUP("LEGROW"&amp;A46,'Main File'!A:O,6,0),0)</f>
        <v>2.3516661257858078</v>
      </c>
      <c r="C46" s="26">
        <f>IFERROR(+VLOOKUP("LEGROW"&amp;A46,'Main File'!A:O,7,0),0)</f>
        <v>5.0003990318337396E-2</v>
      </c>
      <c r="D46" s="26">
        <f>IFERROR(+VLOOKUP("LEGROW"&amp;A46,'Main File'!A:O,8,0),0)</f>
        <v>0.2</v>
      </c>
      <c r="E46" s="26">
        <f>IFERROR(+VLOOKUP("LEGROW"&amp;A46,'Main File'!A:O,9,0),0)</f>
        <v>0.27570099952920829</v>
      </c>
      <c r="F46" s="26">
        <f>IFERROR(+VLOOKUP("LEGROW"&amp;A46,'Main File'!A:O,10,0),0)</f>
        <v>2.8773711156333537</v>
      </c>
      <c r="G46" s="26">
        <f>IFERROR(+VLOOKUP("LEGROW"&amp;A46,'Main File'!A:O,11,0),0)</f>
        <v>1.392335111749698</v>
      </c>
      <c r="H46" s="26">
        <f>IFERROR(+VLOOKUP("LEGROW"&amp;A46,'Main File'!A:O,12,0),0)</f>
        <v>0</v>
      </c>
      <c r="I46" s="26">
        <f>IFERROR(+VLOOKUP("LEGROW"&amp;A46,'Main File'!A:O,13,0),0)</f>
        <v>0.2</v>
      </c>
      <c r="J46" s="26">
        <f>IFERROR(+VLOOKUP("LEGROW"&amp;A46,'Main File'!A:O,14,0),0)</f>
        <v>0.27222984569155462</v>
      </c>
      <c r="K46" s="26">
        <f>IFERROR(+VLOOKUP("LEGROW"&amp;A46,'Main File'!A:O,15,0),0)</f>
        <v>1.8645649574412526</v>
      </c>
    </row>
    <row r="47" spans="1:11" x14ac:dyDescent="0.25">
      <c r="A47" s="9">
        <f t="shared" si="0"/>
        <v>43234</v>
      </c>
      <c r="B47" s="26">
        <f>IFERROR(+VLOOKUP("LEGROW"&amp;A47,'Main File'!A:O,6,0),0)</f>
        <v>2.3518933174231305</v>
      </c>
      <c r="C47" s="26">
        <f>IFERROR(+VLOOKUP("LEGROW"&amp;A47,'Main File'!A:O,7,0),0)</f>
        <v>5.0003994638779352E-2</v>
      </c>
      <c r="D47" s="26">
        <f>IFERROR(+VLOOKUP("LEGROW"&amp;A47,'Main File'!A:O,8,0),0)</f>
        <v>0.2</v>
      </c>
      <c r="E47" s="26">
        <f>IFERROR(+VLOOKUP("LEGROW"&amp;A47,'Main File'!A:O,9,0),0)</f>
        <v>0.27574161105854245</v>
      </c>
      <c r="F47" s="26">
        <f>IFERROR(+VLOOKUP("LEGROW"&amp;A47,'Main File'!A:O,10,0),0)</f>
        <v>2.8776389231204522</v>
      </c>
      <c r="G47" s="26">
        <f>IFERROR(+VLOOKUP("LEGROW"&amp;A47,'Main File'!A:O,11,0),0)</f>
        <v>1.3925172760215052</v>
      </c>
      <c r="H47" s="26">
        <f>IFERROR(+VLOOKUP("LEGROW"&amp;A47,'Main File'!A:O,12,0),0)</f>
        <v>0</v>
      </c>
      <c r="I47" s="26">
        <f>IFERROR(+VLOOKUP("LEGROW"&amp;A47,'Main File'!A:O,13,0),0)</f>
        <v>0.2</v>
      </c>
      <c r="J47" s="26">
        <f>IFERROR(+VLOOKUP("LEGROW"&amp;A47,'Main File'!A:O,14,0),0)</f>
        <v>0.27226284931416533</v>
      </c>
      <c r="K47" s="26">
        <f>IFERROR(+VLOOKUP("LEGROW"&amp;A47,'Main File'!A:O,15,0),0)</f>
        <v>1.8647801253356704</v>
      </c>
    </row>
    <row r="48" spans="1:11" x14ac:dyDescent="0.25">
      <c r="A48" s="9">
        <f t="shared" si="0"/>
        <v>43235</v>
      </c>
      <c r="B48" s="26">
        <f>IFERROR(+VLOOKUP("LEGROW"&amp;A48,'Main File'!A:O,6,0),0)</f>
        <v>2.3517999972258652</v>
      </c>
      <c r="C48" s="26">
        <f>IFERROR(+VLOOKUP("LEGROW"&amp;A48,'Main File'!A:O,7,0),0)</f>
        <v>5.0004019571457399E-2</v>
      </c>
      <c r="D48" s="26">
        <f>IFERROR(+VLOOKUP("LEGROW"&amp;A48,'Main File'!A:O,8,0),0)</f>
        <v>0.2</v>
      </c>
      <c r="E48" s="26">
        <f>IFERROR(+VLOOKUP("LEGROW"&amp;A48,'Main File'!A:O,9,0),0)</f>
        <v>0.27572457286388613</v>
      </c>
      <c r="F48" s="26">
        <f>IFERROR(+VLOOKUP("LEGROW"&amp;A48,'Main File'!A:O,10,0),0)</f>
        <v>2.8775285896612086</v>
      </c>
      <c r="G48" s="26">
        <f>IFERROR(+VLOOKUP("LEGROW"&amp;A48,'Main File'!A:O,11,0),0)</f>
        <v>1.392491223790794</v>
      </c>
      <c r="H48" s="26">
        <f>IFERROR(+VLOOKUP("LEGROW"&amp;A48,'Main File'!A:O,12,0),0)</f>
        <v>0</v>
      </c>
      <c r="I48" s="26">
        <f>IFERROR(+VLOOKUP("LEGROW"&amp;A48,'Main File'!A:O,13,0),0)</f>
        <v>0.2</v>
      </c>
      <c r="J48" s="26">
        <f>IFERROR(+VLOOKUP("LEGROW"&amp;A48,'Main File'!A:O,14,0),0)</f>
        <v>0.27225823389864923</v>
      </c>
      <c r="K48" s="26">
        <f>IFERROR(+VLOOKUP("LEGROW"&amp;A48,'Main File'!A:O,15,0),0)</f>
        <v>1.8647494576894432</v>
      </c>
    </row>
    <row r="49" spans="1:11" x14ac:dyDescent="0.25">
      <c r="A49" s="9">
        <f t="shared" si="0"/>
        <v>43236</v>
      </c>
      <c r="B49" s="26">
        <f>IFERROR(+VLOOKUP("LEGROW"&amp;A49,'Main File'!A:O,6,0),0)</f>
        <v>2.3524336162969961</v>
      </c>
      <c r="C49" s="26">
        <f>IFERROR(+VLOOKUP("LEGROW"&amp;A49,'Main File'!A:O,7,0),0)</f>
        <v>5.0003887881676382E-2</v>
      </c>
      <c r="D49" s="26">
        <f>IFERROR(+VLOOKUP("LEGROW"&amp;A49,'Main File'!A:O,8,0),0)</f>
        <v>0.2</v>
      </c>
      <c r="E49" s="26">
        <f>IFERROR(+VLOOKUP("LEGROW"&amp;A49,'Main File'!A:O,9,0),0)</f>
        <v>0.27583857981596133</v>
      </c>
      <c r="F49" s="26">
        <f>IFERROR(+VLOOKUP("LEGROW"&amp;A49,'Main File'!A:O,10,0),0)</f>
        <v>2.878276083994634</v>
      </c>
      <c r="G49" s="26">
        <f>IFERROR(+VLOOKUP("LEGROW"&amp;A49,'Main File'!A:O,11,0),0)</f>
        <v>1.3918792663573138</v>
      </c>
      <c r="H49" s="26">
        <f>IFERROR(+VLOOKUP("LEGROW"&amp;A49,'Main File'!A:O,12,0),0)</f>
        <v>0</v>
      </c>
      <c r="I49" s="26">
        <f>IFERROR(+VLOOKUP("LEGROW"&amp;A49,'Main File'!A:O,13,0),0)</f>
        <v>0.2</v>
      </c>
      <c r="J49" s="26">
        <f>IFERROR(+VLOOKUP("LEGROW"&amp;A49,'Main File'!A:O,14,0),0)</f>
        <v>0.27214852703267323</v>
      </c>
      <c r="K49" s="26">
        <f>IFERROR(+VLOOKUP("LEGROW"&amp;A49,'Main File'!A:O,15,0),0)</f>
        <v>1.8640277933899871</v>
      </c>
    </row>
    <row r="50" spans="1:11" x14ac:dyDescent="0.25">
      <c r="A50" s="9">
        <f t="shared" si="0"/>
        <v>43237</v>
      </c>
      <c r="B50" s="26">
        <f>IFERROR(+VLOOKUP("LEGROW"&amp;A50,'Main File'!A:O,6,0),0)</f>
        <v>2.3525177423054497</v>
      </c>
      <c r="C50" s="26">
        <f>IFERROR(+VLOOKUP("LEGROW"&amp;A50,'Main File'!A:O,7,0),0)</f>
        <v>5.0003958996311271E-2</v>
      </c>
      <c r="D50" s="26">
        <f>IFERROR(+VLOOKUP("LEGROW"&amp;A50,'Main File'!A:O,8,0),0)</f>
        <v>0.2</v>
      </c>
      <c r="E50" s="26">
        <f>IFERROR(+VLOOKUP("LEGROW"&amp;A50,'Main File'!A:O,9,0),0)</f>
        <v>0.27585408972962677</v>
      </c>
      <c r="F50" s="26">
        <f>IFERROR(+VLOOKUP("LEGROW"&amp;A50,'Main File'!A:O,10,0),0)</f>
        <v>2.8783757910313876</v>
      </c>
      <c r="G50" s="26">
        <f>IFERROR(+VLOOKUP("LEGROW"&amp;A50,'Main File'!A:O,11,0),0)</f>
        <v>1.3919990910193225</v>
      </c>
      <c r="H50" s="26">
        <f>IFERROR(+VLOOKUP("LEGROW"&amp;A50,'Main File'!A:O,12,0),0)</f>
        <v>0</v>
      </c>
      <c r="I50" s="26">
        <f>IFERROR(+VLOOKUP("LEGROW"&amp;A50,'Main File'!A:O,13,0),0)</f>
        <v>0.2</v>
      </c>
      <c r="J50" s="26">
        <f>IFERROR(+VLOOKUP("LEGROW"&amp;A50,'Main File'!A:O,14,0),0)</f>
        <v>0.27216935728057806</v>
      </c>
      <c r="K50" s="26">
        <f>IFERROR(+VLOOKUP("LEGROW"&amp;A50,'Main File'!A:O,15,0),0)</f>
        <v>1.8641684482999006</v>
      </c>
    </row>
    <row r="51" spans="1:11" x14ac:dyDescent="0.25">
      <c r="A51" s="9">
        <f t="shared" si="0"/>
        <v>43238</v>
      </c>
      <c r="B51" s="26">
        <f>IFERROR(+VLOOKUP("LEGROW"&amp;A51,'Main File'!A:O,6,0),0)</f>
        <v>2.3532953597085848</v>
      </c>
      <c r="C51" s="26">
        <f>IFERROR(+VLOOKUP("LEGROW"&amp;A51,'Main File'!A:O,7,0),0)</f>
        <v>5.0003919196008856E-2</v>
      </c>
      <c r="D51" s="26">
        <f>IFERROR(+VLOOKUP("LEGROW"&amp;A51,'Main File'!A:O,8,0),0)</f>
        <v>0.2</v>
      </c>
      <c r="E51" s="26">
        <f>IFERROR(+VLOOKUP("LEGROW"&amp;A51,'Main File'!A:O,9,0),0)</f>
        <v>0.27599342159662826</v>
      </c>
      <c r="F51" s="26">
        <f>IFERROR(+VLOOKUP("LEGROW"&amp;A51,'Main File'!A:O,10,0),0)</f>
        <v>2.8792927005012223</v>
      </c>
      <c r="G51" s="26">
        <f>IFERROR(+VLOOKUP("LEGROW"&amp;A51,'Main File'!A:O,11,0),0)</f>
        <v>1.3926216586499665</v>
      </c>
      <c r="H51" s="26">
        <f>IFERROR(+VLOOKUP("LEGROW"&amp;A51,'Main File'!A:O,12,0),0)</f>
        <v>0</v>
      </c>
      <c r="I51" s="26">
        <f>IFERROR(+VLOOKUP("LEGROW"&amp;A51,'Main File'!A:O,13,0),0)</f>
        <v>0.2</v>
      </c>
      <c r="J51" s="26">
        <f>IFERROR(+VLOOKUP("LEGROW"&amp;A51,'Main File'!A:O,14,0),0)</f>
        <v>0.27228304211136334</v>
      </c>
      <c r="K51" s="26">
        <f>IFERROR(+VLOOKUP("LEGROW"&amp;A51,'Main File'!A:O,15,0),0)</f>
        <v>1.8649047007613297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2.5001244485297458</v>
      </c>
      <c r="C44" s="26">
        <f>IFERROR(+VLOOKUP("LEINFA"&amp;A44,'Main File'!A:O,7,0),0)</f>
        <v>0</v>
      </c>
      <c r="D44" s="26">
        <f>IFERROR(+VLOOKUP("LEINFA"&amp;A44,'Main File'!A:O,8,0),0)</f>
        <v>0.2</v>
      </c>
      <c r="E44" s="26">
        <f>IFERROR(+VLOOKUP("LEINFA"&amp;A44,'Main File'!A:O,9,0),0)</f>
        <v>0.25382004196807301</v>
      </c>
      <c r="F44" s="26">
        <f>IFERROR(+VLOOKUP("LEINFA"&amp;A44,'Main File'!A:O,10,0),0)</f>
        <v>2.9539444904978192</v>
      </c>
      <c r="G44" s="26">
        <f>IFERROR(+VLOOKUP("LEINFA"&amp;A44,'Main File'!A:O,11,0),0)</f>
        <v>1.1850727546581898</v>
      </c>
      <c r="H44" s="26">
        <f>IFERROR(+VLOOKUP("LEINFA"&amp;A44,'Main File'!A:O,12,0),0)</f>
        <v>0</v>
      </c>
      <c r="I44" s="26">
        <f>IFERROR(+VLOOKUP("LEINFA"&amp;A44,'Main File'!A:O,13,0),0)</f>
        <v>0.2</v>
      </c>
      <c r="J44" s="26">
        <f>IFERROR(+VLOOKUP("LEINFA"&amp;A44,'Main File'!A:O,14,0),0)</f>
        <v>0.23672614086001051</v>
      </c>
      <c r="K44" s="26">
        <f>IFERROR(+VLOOKUP("LEINFA"&amp;A44,'Main File'!A:O,15,0),0)</f>
        <v>1.6217988955182003</v>
      </c>
    </row>
    <row r="45" spans="1:11" x14ac:dyDescent="0.25">
      <c r="A45" s="9">
        <f t="shared" si="0"/>
        <v>43232</v>
      </c>
      <c r="B45" s="26">
        <f>IFERROR(+VLOOKUP("LEINFA"&amp;A45,'Main File'!A:O,6,0),0)</f>
        <v>2.5001238714220149</v>
      </c>
      <c r="C45" s="26">
        <f>IFERROR(+VLOOKUP("LEINFA"&amp;A45,'Main File'!A:O,7,0),0)</f>
        <v>0</v>
      </c>
      <c r="D45" s="26">
        <f>IFERROR(+VLOOKUP("LEINFA"&amp;A45,'Main File'!A:O,8,0),0)</f>
        <v>0.2</v>
      </c>
      <c r="E45" s="26">
        <f>IFERROR(+VLOOKUP("LEINFA"&amp;A45,'Main File'!A:O,9,0),0)</f>
        <v>0.2538199002083123</v>
      </c>
      <c r="F45" s="26">
        <f>IFERROR(+VLOOKUP("LEINFA"&amp;A45,'Main File'!A:O,10,0),0)</f>
        <v>2.9539437716303274</v>
      </c>
      <c r="G45" s="26">
        <f>IFERROR(+VLOOKUP("LEINFA"&amp;A45,'Main File'!A:O,11,0),0)</f>
        <v>1.1846822517204625</v>
      </c>
      <c r="H45" s="26">
        <f>IFERROR(+VLOOKUP("LEINFA"&amp;A45,'Main File'!A:O,12,0),0)</f>
        <v>0</v>
      </c>
      <c r="I45" s="26">
        <f>IFERROR(+VLOOKUP("LEINFA"&amp;A45,'Main File'!A:O,13,0),0)</f>
        <v>0.2</v>
      </c>
      <c r="J45" s="26">
        <f>IFERROR(+VLOOKUP("LEINFA"&amp;A45,'Main File'!A:O,14,0),0)</f>
        <v>0.23665057612912496</v>
      </c>
      <c r="K45" s="26">
        <f>IFERROR(+VLOOKUP("LEINFA"&amp;A45,'Main File'!A:O,15,0),0)</f>
        <v>1.6213328278495873</v>
      </c>
    </row>
    <row r="46" spans="1:11" x14ac:dyDescent="0.25">
      <c r="A46" s="9">
        <f t="shared" si="0"/>
        <v>43233</v>
      </c>
      <c r="B46" s="26">
        <f>IFERROR(+VLOOKUP("LEINFA"&amp;A46,'Main File'!A:O,6,0),0)</f>
        <v>2.5001233275840846</v>
      </c>
      <c r="C46" s="26">
        <f>IFERROR(+VLOOKUP("LEINFA"&amp;A46,'Main File'!A:O,7,0),0)</f>
        <v>0</v>
      </c>
      <c r="D46" s="26">
        <f>IFERROR(+VLOOKUP("LEINFA"&amp;A46,'Main File'!A:O,8,0),0)</f>
        <v>0.2</v>
      </c>
      <c r="E46" s="26">
        <f>IFERROR(+VLOOKUP("LEINFA"&amp;A46,'Main File'!A:O,9,0),0)</f>
        <v>0.25381988972541059</v>
      </c>
      <c r="F46" s="26">
        <f>IFERROR(+VLOOKUP("LEINFA"&amp;A46,'Main File'!A:O,10,0),0)</f>
        <v>2.9539432173094955</v>
      </c>
      <c r="G46" s="26">
        <f>IFERROR(+VLOOKUP("LEINFA"&amp;A46,'Main File'!A:O,11,0),0)</f>
        <v>1.18467893632654</v>
      </c>
      <c r="H46" s="26">
        <f>IFERROR(+VLOOKUP("LEINFA"&amp;A46,'Main File'!A:O,12,0),0)</f>
        <v>0</v>
      </c>
      <c r="I46" s="26">
        <f>IFERROR(+VLOOKUP("LEINFA"&amp;A46,'Main File'!A:O,13,0),0)</f>
        <v>0.2</v>
      </c>
      <c r="J46" s="26">
        <f>IFERROR(+VLOOKUP("LEINFA"&amp;A46,'Main File'!A:O,14,0),0)</f>
        <v>0.23664822171544023</v>
      </c>
      <c r="K46" s="26">
        <f>IFERROR(+VLOOKUP("LEINFA"&amp;A46,'Main File'!A:O,15,0),0)</f>
        <v>1.6213271580419801</v>
      </c>
    </row>
    <row r="47" spans="1:11" x14ac:dyDescent="0.25">
      <c r="A47" s="9">
        <f t="shared" si="0"/>
        <v>43234</v>
      </c>
      <c r="B47" s="26">
        <f>IFERROR(+VLOOKUP("LEINFA"&amp;A47,'Main File'!A:O,6,0),0)</f>
        <v>2.5001226570771458</v>
      </c>
      <c r="C47" s="26">
        <f>IFERROR(+VLOOKUP("LEINFA"&amp;A47,'Main File'!A:O,7,0),0)</f>
        <v>0</v>
      </c>
      <c r="D47" s="26">
        <f>IFERROR(+VLOOKUP("LEINFA"&amp;A47,'Main File'!A:O,8,0),0)</f>
        <v>0.2</v>
      </c>
      <c r="E47" s="26">
        <f>IFERROR(+VLOOKUP("LEINFA"&amp;A47,'Main File'!A:O,9,0),0)</f>
        <v>0.25382074833006335</v>
      </c>
      <c r="F47" s="26">
        <f>IFERROR(+VLOOKUP("LEINFA"&amp;A47,'Main File'!A:O,10,0),0)</f>
        <v>2.9539434054072093</v>
      </c>
      <c r="G47" s="26">
        <f>IFERROR(+VLOOKUP("LEINFA"&amp;A47,'Main File'!A:O,11,0),0)</f>
        <v>1.1845698293358926</v>
      </c>
      <c r="H47" s="26">
        <f>IFERROR(+VLOOKUP("LEINFA"&amp;A47,'Main File'!A:O,12,0),0)</f>
        <v>0</v>
      </c>
      <c r="I47" s="26">
        <f>IFERROR(+VLOOKUP("LEINFA"&amp;A47,'Main File'!A:O,13,0),0)</f>
        <v>0.2</v>
      </c>
      <c r="J47" s="26">
        <f>IFERROR(+VLOOKUP("LEINFA"&amp;A47,'Main File'!A:O,14,0),0)</f>
        <v>0.23662712940067496</v>
      </c>
      <c r="K47" s="26">
        <f>IFERROR(+VLOOKUP("LEINFA"&amp;A47,'Main File'!A:O,15,0),0)</f>
        <v>1.6211969587365676</v>
      </c>
    </row>
    <row r="48" spans="1:11" x14ac:dyDescent="0.25">
      <c r="A48" s="9">
        <f t="shared" si="0"/>
        <v>43235</v>
      </c>
      <c r="B48" s="26">
        <f>IFERROR(+VLOOKUP("LEINFA"&amp;A48,'Main File'!A:O,6,0),0)</f>
        <v>2.5001231030362141</v>
      </c>
      <c r="C48" s="26">
        <f>IFERROR(+VLOOKUP("LEINFA"&amp;A48,'Main File'!A:O,7,0),0)</f>
        <v>0</v>
      </c>
      <c r="D48" s="26">
        <f>IFERROR(+VLOOKUP("LEINFA"&amp;A48,'Main File'!A:O,8,0),0)</f>
        <v>0.2</v>
      </c>
      <c r="E48" s="26">
        <f>IFERROR(+VLOOKUP("LEINFA"&amp;A48,'Main File'!A:O,9,0),0)</f>
        <v>0.25382107217720512</v>
      </c>
      <c r="F48" s="26">
        <f>IFERROR(+VLOOKUP("LEINFA"&amp;A48,'Main File'!A:O,10,0),0)</f>
        <v>2.9539441752134192</v>
      </c>
      <c r="G48" s="26">
        <f>IFERROR(+VLOOKUP("LEINFA"&amp;A48,'Main File'!A:O,11,0),0)</f>
        <v>1.1841427018377106</v>
      </c>
      <c r="H48" s="26">
        <f>IFERROR(+VLOOKUP("LEINFA"&amp;A48,'Main File'!A:O,12,0),0)</f>
        <v>0</v>
      </c>
      <c r="I48" s="26">
        <f>IFERROR(+VLOOKUP("LEINFA"&amp;A48,'Main File'!A:O,13,0),0)</f>
        <v>0.2</v>
      </c>
      <c r="J48" s="26">
        <f>IFERROR(+VLOOKUP("LEINFA"&amp;A48,'Main File'!A:O,14,0),0)</f>
        <v>0.23655541220034626</v>
      </c>
      <c r="K48" s="26">
        <f>IFERROR(+VLOOKUP("LEINFA"&amp;A48,'Main File'!A:O,15,0),0)</f>
        <v>1.6206981140380567</v>
      </c>
    </row>
    <row r="49" spans="1:11" x14ac:dyDescent="0.25">
      <c r="A49" s="9">
        <f t="shared" si="0"/>
        <v>43236</v>
      </c>
      <c r="B49" s="26">
        <f>IFERROR(+VLOOKUP("LEINFA"&amp;A49,'Main File'!A:O,6,0),0)</f>
        <v>2.5001239138274629</v>
      </c>
      <c r="C49" s="26">
        <f>IFERROR(+VLOOKUP("LEINFA"&amp;A49,'Main File'!A:O,7,0),0)</f>
        <v>0</v>
      </c>
      <c r="D49" s="26">
        <f>IFERROR(+VLOOKUP("LEINFA"&amp;A49,'Main File'!A:O,8,0),0)</f>
        <v>0.2</v>
      </c>
      <c r="E49" s="26">
        <f>IFERROR(+VLOOKUP("LEINFA"&amp;A49,'Main File'!A:O,9,0),0)</f>
        <v>0.25382078561586813</v>
      </c>
      <c r="F49" s="26">
        <f>IFERROR(+VLOOKUP("LEINFA"&amp;A49,'Main File'!A:O,10,0),0)</f>
        <v>2.9539446994433312</v>
      </c>
      <c r="G49" s="26">
        <f>IFERROR(+VLOOKUP("LEINFA"&amp;A49,'Main File'!A:O,11,0),0)</f>
        <v>1.0543305364381876</v>
      </c>
      <c r="H49" s="26">
        <f>IFERROR(+VLOOKUP("LEINFA"&amp;A49,'Main File'!A:O,12,0),0)</f>
        <v>0</v>
      </c>
      <c r="I49" s="26">
        <f>IFERROR(+VLOOKUP("LEINFA"&amp;A49,'Main File'!A:O,13,0),0)</f>
        <v>0.2</v>
      </c>
      <c r="J49" s="26">
        <f>IFERROR(+VLOOKUP("LEINFA"&amp;A49,'Main File'!A:O,14,0),0)</f>
        <v>0.21317303702032275</v>
      </c>
      <c r="K49" s="26">
        <f>IFERROR(+VLOOKUP("LEINFA"&amp;A49,'Main File'!A:O,15,0),0)</f>
        <v>1.4675035734585102</v>
      </c>
    </row>
    <row r="50" spans="1:11" x14ac:dyDescent="0.25">
      <c r="A50" s="9">
        <f t="shared" si="0"/>
        <v>43237</v>
      </c>
      <c r="B50" s="26">
        <f>IFERROR(+VLOOKUP("LEINFA"&amp;A50,'Main File'!A:O,6,0),0)</f>
        <v>2.5001237688310551</v>
      </c>
      <c r="C50" s="26">
        <f>IFERROR(+VLOOKUP("LEINFA"&amp;A50,'Main File'!A:O,7,0),0)</f>
        <v>0</v>
      </c>
      <c r="D50" s="26">
        <f>IFERROR(+VLOOKUP("LEINFA"&amp;A50,'Main File'!A:O,8,0),0)</f>
        <v>0.2</v>
      </c>
      <c r="E50" s="26">
        <f>IFERROR(+VLOOKUP("LEINFA"&amp;A50,'Main File'!A:O,9,0),0)</f>
        <v>0.25382114168095593</v>
      </c>
      <c r="F50" s="26">
        <f>IFERROR(+VLOOKUP("LEINFA"&amp;A50,'Main File'!A:O,10,0),0)</f>
        <v>2.9539449105120115</v>
      </c>
      <c r="G50" s="26">
        <f>IFERROR(+VLOOKUP("LEINFA"&amp;A50,'Main File'!A:O,11,0),0)</f>
        <v>1.0560095753717611</v>
      </c>
      <c r="H50" s="26">
        <f>IFERROR(+VLOOKUP("LEINFA"&amp;A50,'Main File'!A:O,12,0),0)</f>
        <v>0</v>
      </c>
      <c r="I50" s="26">
        <f>IFERROR(+VLOOKUP("LEINFA"&amp;A50,'Main File'!A:O,13,0),0)</f>
        <v>0.2</v>
      </c>
      <c r="J50" s="26">
        <f>IFERROR(+VLOOKUP("LEINFA"&amp;A50,'Main File'!A:O,14,0),0)</f>
        <v>0.2134811810802151</v>
      </c>
      <c r="K50" s="26">
        <f>IFERROR(+VLOOKUP("LEINFA"&amp;A50,'Main File'!A:O,15,0),0)</f>
        <v>1.4694907564519761</v>
      </c>
    </row>
    <row r="51" spans="1:11" x14ac:dyDescent="0.25">
      <c r="A51" s="9">
        <f t="shared" si="0"/>
        <v>43238</v>
      </c>
      <c r="B51" s="26">
        <f>IFERROR(+VLOOKUP("LEINFA"&amp;A51,'Main File'!A:O,6,0),0)</f>
        <v>2.5001226548019626</v>
      </c>
      <c r="C51" s="26">
        <f>IFERROR(+VLOOKUP("LEINFA"&amp;A51,'Main File'!A:O,7,0),0)</f>
        <v>0</v>
      </c>
      <c r="D51" s="26">
        <f>IFERROR(+VLOOKUP("LEINFA"&amp;A51,'Main File'!A:O,8,0),0)</f>
        <v>0.2</v>
      </c>
      <c r="E51" s="26">
        <f>IFERROR(+VLOOKUP("LEINFA"&amp;A51,'Main File'!A:O,9,0),0)</f>
        <v>0.25382007099052756</v>
      </c>
      <c r="F51" s="26">
        <f>IFERROR(+VLOOKUP("LEINFA"&amp;A51,'Main File'!A:O,10,0),0)</f>
        <v>2.9539427257924902</v>
      </c>
      <c r="G51" s="26">
        <f>IFERROR(+VLOOKUP("LEINFA"&amp;A51,'Main File'!A:O,11,0),0)</f>
        <v>1.0534350806955097</v>
      </c>
      <c r="H51" s="26">
        <f>IFERROR(+VLOOKUP("LEINFA"&amp;A51,'Main File'!A:O,12,0),0)</f>
        <v>0</v>
      </c>
      <c r="I51" s="26">
        <f>IFERROR(+VLOOKUP("LEINFA"&amp;A51,'Main File'!A:O,13,0),0)</f>
        <v>0.2</v>
      </c>
      <c r="J51" s="26">
        <f>IFERROR(+VLOOKUP("LEINFA"&amp;A51,'Main File'!A:O,14,0),0)</f>
        <v>0.21302426610134395</v>
      </c>
      <c r="K51" s="26">
        <f>IFERROR(+VLOOKUP("LEINFA"&amp;A51,'Main File'!A:O,15,0),0)</f>
        <v>1.4664593467968536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1.2000283085901928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4.5002659187259195E-2</v>
      </c>
      <c r="F44" s="26">
        <f>IFERROR(+VLOOKUP("LEINNF"&amp;A44,'Main File'!A:O,10,0),0)</f>
        <v>1.245030967777452</v>
      </c>
      <c r="G44" s="26">
        <f>IFERROR(+VLOOKUP("LEINNF"&amp;A44,'Main File'!A:O,11,0),0)</f>
        <v>0.64449977555441729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4.4010523167130659E-2</v>
      </c>
      <c r="K44" s="26">
        <f>IFERROR(+VLOOKUP("LEINNF"&amp;A44,'Main File'!A:O,15,0),0)</f>
        <v>0.6885102987215479</v>
      </c>
    </row>
    <row r="45" spans="1:11" x14ac:dyDescent="0.25">
      <c r="A45" s="9">
        <f t="shared" si="0"/>
        <v>43232</v>
      </c>
      <c r="B45" s="26">
        <f>IFERROR(+VLOOKUP("LEINNF"&amp;A45,'Main File'!A:O,6,0),0)</f>
        <v>1.2000247660876353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4.5000885537940113E-2</v>
      </c>
      <c r="F45" s="26">
        <f>IFERROR(+VLOOKUP("LEINNF"&amp;A45,'Main File'!A:O,10,0),0)</f>
        <v>1.2450256516255753</v>
      </c>
      <c r="G45" s="26">
        <f>IFERROR(+VLOOKUP("LEINNF"&amp;A45,'Main File'!A:O,11,0),0)</f>
        <v>0.64444647528609966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4.4000498259008237E-2</v>
      </c>
      <c r="K45" s="26">
        <f>IFERROR(+VLOOKUP("LEINNF"&amp;A45,'Main File'!A:O,15,0),0)</f>
        <v>0.68844697354510787</v>
      </c>
    </row>
    <row r="46" spans="1:11" x14ac:dyDescent="0.25">
      <c r="A46" s="9">
        <f t="shared" si="0"/>
        <v>43233</v>
      </c>
      <c r="B46" s="26">
        <f>IFERROR(+VLOOKUP("LEINNF"&amp;A46,'Main File'!A:O,6,0),0)</f>
        <v>1.2000303547268369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4.5002390864194983E-2</v>
      </c>
      <c r="F46" s="26">
        <f>IFERROR(+VLOOKUP("LEINNF"&amp;A46,'Main File'!A:O,10,0),0)</f>
        <v>1.2450327455910319</v>
      </c>
      <c r="G46" s="26">
        <f>IFERROR(+VLOOKUP("LEINNF"&amp;A46,'Main File'!A:O,11,0),0)</f>
        <v>0.6444424997835958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4.4001299160018763E-2</v>
      </c>
      <c r="K46" s="26">
        <f>IFERROR(+VLOOKUP("LEINNF"&amp;A46,'Main File'!A:O,15,0),0)</f>
        <v>0.68844379894361452</v>
      </c>
    </row>
    <row r="47" spans="1:11" x14ac:dyDescent="0.25">
      <c r="A47" s="9">
        <f t="shared" si="0"/>
        <v>43234</v>
      </c>
      <c r="B47" s="26">
        <f>IFERROR(+VLOOKUP("LEINNF"&amp;A47,'Main File'!A:O,6,0),0)</f>
        <v>1.2000231713544727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4.5003330531274345E-2</v>
      </c>
      <c r="F47" s="26">
        <f>IFERROR(+VLOOKUP("LEINNF"&amp;A47,'Main File'!A:O,10,0),0)</f>
        <v>1.2450265018857469</v>
      </c>
      <c r="G47" s="26">
        <f>IFERROR(+VLOOKUP("LEINNF"&amp;A47,'Main File'!A:O,11,0),0)</f>
        <v>0.64444449760867661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4.4000363230273745E-2</v>
      </c>
      <c r="K47" s="26">
        <f>IFERROR(+VLOOKUP("LEINNF"&amp;A47,'Main File'!A:O,15,0),0)</f>
        <v>0.6884448608389504</v>
      </c>
    </row>
    <row r="48" spans="1:11" x14ac:dyDescent="0.25">
      <c r="A48" s="9">
        <f t="shared" si="0"/>
        <v>43235</v>
      </c>
      <c r="B48" s="26">
        <f>IFERROR(+VLOOKUP("LEINNF"&amp;A48,'Main File'!A:O,6,0),0)</f>
        <v>1.200027617294273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4.5002402510972372E-2</v>
      </c>
      <c r="F48" s="26">
        <f>IFERROR(+VLOOKUP("LEINNF"&amp;A48,'Main File'!A:O,10,0),0)</f>
        <v>1.2450300198052453</v>
      </c>
      <c r="G48" s="26">
        <f>IFERROR(+VLOOKUP("LEINNF"&amp;A48,'Main File'!A:O,11,0),0)</f>
        <v>0.64444082384398971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4.4000934106249154E-2</v>
      </c>
      <c r="K48" s="26">
        <f>IFERROR(+VLOOKUP("LEINNF"&amp;A48,'Main File'!A:O,15,0),0)</f>
        <v>0.68844175795023888</v>
      </c>
    </row>
    <row r="49" spans="1:11" x14ac:dyDescent="0.25">
      <c r="A49" s="9">
        <f t="shared" si="0"/>
        <v>43236</v>
      </c>
      <c r="B49" s="26">
        <f>IFERROR(+VLOOKUP("LEINNF"&amp;A49,'Main File'!A:O,6,0),0)</f>
        <v>1.2000255847704058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4.5001667893435141E-2</v>
      </c>
      <c r="F49" s="26">
        <f>IFERROR(+VLOOKUP("LEINNF"&amp;A49,'Main File'!A:O,10,0),0)</f>
        <v>1.2450272526638408</v>
      </c>
      <c r="G49" s="26">
        <f>IFERROR(+VLOOKUP("LEINNF"&amp;A49,'Main File'!A:O,11,0),0)</f>
        <v>0.64441252185479214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4.3996060989772615E-2</v>
      </c>
      <c r="K49" s="26">
        <f>IFERROR(+VLOOKUP("LEINNF"&amp;A49,'Main File'!A:O,15,0),0)</f>
        <v>0.68840858284456474</v>
      </c>
    </row>
    <row r="50" spans="1:11" x14ac:dyDescent="0.25">
      <c r="A50" s="9">
        <f t="shared" si="0"/>
        <v>43237</v>
      </c>
      <c r="B50" s="26">
        <f>IFERROR(+VLOOKUP("LEINNF"&amp;A50,'Main File'!A:O,6,0),0)</f>
        <v>1.2000241190704413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4.5001884626576068E-2</v>
      </c>
      <c r="F50" s="26">
        <f>IFERROR(+VLOOKUP("LEINNF"&amp;A50,'Main File'!A:O,10,0),0)</f>
        <v>1.2450260036970173</v>
      </c>
      <c r="G50" s="26">
        <f>IFERROR(+VLOOKUP("LEINNF"&amp;A50,'Main File'!A:O,11,0),0)</f>
        <v>0.64442087150118499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4.3995509189214042E-2</v>
      </c>
      <c r="K50" s="26">
        <f>IFERROR(+VLOOKUP("LEINNF"&amp;A50,'Main File'!A:O,15,0),0)</f>
        <v>0.68841638069039901</v>
      </c>
    </row>
    <row r="51" spans="1:11" x14ac:dyDescent="0.25">
      <c r="A51" s="9">
        <f t="shared" si="0"/>
        <v>43238</v>
      </c>
      <c r="B51" s="26">
        <f>IFERROR(+VLOOKUP("LEINNF"&amp;A51,'Main File'!A:O,6,0),0)</f>
        <v>1.2000269082391017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4.5002940477084051E-2</v>
      </c>
      <c r="F51" s="26">
        <f>IFERROR(+VLOOKUP("LEINNF"&amp;A51,'Main File'!A:O,10,0),0)</f>
        <v>1.2450298487161857</v>
      </c>
      <c r="G51" s="26">
        <f>IFERROR(+VLOOKUP("LEINNF"&amp;A51,'Main File'!A:O,11,0),0)</f>
        <v>0.64440357412281213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4.3990502281435702E-2</v>
      </c>
      <c r="K51" s="26">
        <f>IFERROR(+VLOOKUP("LEINNF"&amp;A51,'Main File'!A:O,15,0),0)</f>
        <v>0.68839407640424788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1.7000537948244594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0.12601186814127308</v>
      </c>
      <c r="F44" s="26">
        <f>IFERROR(+VLOOKUP("LEINSX"&amp;A44,'Main File'!A:O,10,0),0)</f>
        <v>1.8260656629657324</v>
      </c>
      <c r="G44" s="26">
        <f>IFERROR(+VLOOKUP("LEINSX"&amp;A44,'Main File'!A:O,11,0),0)</f>
        <v>1.137964744974121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0.1148131361836575</v>
      </c>
      <c r="K44" s="26">
        <f>IFERROR(+VLOOKUP("LEINSX"&amp;A44,'Main File'!A:O,15,0),0)</f>
        <v>1.2527778811577786</v>
      </c>
    </row>
    <row r="45" spans="1:11" x14ac:dyDescent="0.25">
      <c r="A45" s="9">
        <f t="shared" si="0"/>
        <v>43232</v>
      </c>
      <c r="B45" s="26">
        <f>IFERROR(+VLOOKUP("LEINSX"&amp;A45,'Main File'!A:O,6,0),0)</f>
        <v>1.7000547577156153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0.1260112769133313</v>
      </c>
      <c r="F45" s="26">
        <f>IFERROR(+VLOOKUP("LEINSX"&amp;A45,'Main File'!A:O,10,0),0)</f>
        <v>1.8260660346289466</v>
      </c>
      <c r="G45" s="26">
        <f>IFERROR(+VLOOKUP("LEINSX"&amp;A45,'Main File'!A:O,11,0),0)</f>
        <v>1.1374592704808351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0.11473337500729905</v>
      </c>
      <c r="K45" s="26">
        <f>IFERROR(+VLOOKUP("LEINSX"&amp;A45,'Main File'!A:O,15,0),0)</f>
        <v>1.252192645488134</v>
      </c>
    </row>
    <row r="46" spans="1:11" x14ac:dyDescent="0.25">
      <c r="A46" s="9">
        <f t="shared" si="0"/>
        <v>43233</v>
      </c>
      <c r="B46" s="26">
        <f>IFERROR(+VLOOKUP("LEINSX"&amp;A46,'Main File'!A:O,6,0),0)</f>
        <v>1.7000563856512223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0.12601140147196641</v>
      </c>
      <c r="F46" s="26">
        <f>IFERROR(+VLOOKUP("LEINSX"&amp;A46,'Main File'!A:O,10,0),0)</f>
        <v>1.8260677871231887</v>
      </c>
      <c r="G46" s="26">
        <f>IFERROR(+VLOOKUP("LEINSX"&amp;A46,'Main File'!A:O,11,0),0)</f>
        <v>1.1374551618202844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0.11473717518581947</v>
      </c>
      <c r="K46" s="26">
        <f>IFERROR(+VLOOKUP("LEINSX"&amp;A46,'Main File'!A:O,15,0),0)</f>
        <v>1.2521923370061039</v>
      </c>
    </row>
    <row r="47" spans="1:11" x14ac:dyDescent="0.25">
      <c r="A47" s="9">
        <f t="shared" si="0"/>
        <v>43234</v>
      </c>
      <c r="B47" s="26">
        <f>IFERROR(+VLOOKUP("LEINSX"&amp;A47,'Main File'!A:O,6,0),0)</f>
        <v>1.7000564353893026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0.12601046501719218</v>
      </c>
      <c r="F47" s="26">
        <f>IFERROR(+VLOOKUP("LEINSX"&amp;A47,'Main File'!A:O,10,0),0)</f>
        <v>1.8260669004064949</v>
      </c>
      <c r="G47" s="26">
        <f>IFERROR(+VLOOKUP("LEINSX"&amp;A47,'Main File'!A:O,11,0),0)</f>
        <v>1.1374928316669046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0.11473603533863483</v>
      </c>
      <c r="K47" s="26">
        <f>IFERROR(+VLOOKUP("LEINSX"&amp;A47,'Main File'!A:O,15,0),0)</f>
        <v>1.2522288670055395</v>
      </c>
    </row>
    <row r="48" spans="1:11" x14ac:dyDescent="0.25">
      <c r="A48" s="9">
        <f t="shared" si="0"/>
        <v>43235</v>
      </c>
      <c r="B48" s="26">
        <f>IFERROR(+VLOOKUP("LEINSX"&amp;A48,'Main File'!A:O,6,0),0)</f>
        <v>1.7000569507636751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0.12601152879375196</v>
      </c>
      <c r="F48" s="26">
        <f>IFERROR(+VLOOKUP("LEINSX"&amp;A48,'Main File'!A:O,10,0),0)</f>
        <v>1.8260684795574271</v>
      </c>
      <c r="G48" s="26">
        <f>IFERROR(+VLOOKUP("LEINSX"&amp;A48,'Main File'!A:O,11,0),0)</f>
        <v>1.1374561004074044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0.11470473090963293</v>
      </c>
      <c r="K48" s="26">
        <f>IFERROR(+VLOOKUP("LEINSX"&amp;A48,'Main File'!A:O,15,0),0)</f>
        <v>1.2521608313170374</v>
      </c>
    </row>
    <row r="49" spans="1:11" x14ac:dyDescent="0.25">
      <c r="A49" s="9">
        <f t="shared" si="0"/>
        <v>43236</v>
      </c>
      <c r="B49" s="26">
        <f>IFERROR(+VLOOKUP("LEINSX"&amp;A49,'Main File'!A:O,6,0),0)</f>
        <v>1.7000616224426734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0.12600551990013334</v>
      </c>
      <c r="F49" s="26">
        <f>IFERROR(+VLOOKUP("LEINSX"&amp;A49,'Main File'!A:O,10,0),0)</f>
        <v>1.8260671423428068</v>
      </c>
      <c r="G49" s="26">
        <f>IFERROR(+VLOOKUP("LEINSX"&amp;A49,'Main File'!A:O,11,0),0)</f>
        <v>1.1373149343406286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0.11474162152236778</v>
      </c>
      <c r="K49" s="26">
        <f>IFERROR(+VLOOKUP("LEINSX"&amp;A49,'Main File'!A:O,15,0),0)</f>
        <v>1.2520565558629964</v>
      </c>
    </row>
    <row r="50" spans="1:11" x14ac:dyDescent="0.25">
      <c r="A50" s="9">
        <f t="shared" si="0"/>
        <v>43237</v>
      </c>
      <c r="B50" s="26">
        <f>IFERROR(+VLOOKUP("LEINSX"&amp;A50,'Main File'!A:O,6,0),0)</f>
        <v>1.7000609898085801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0.12600708237767538</v>
      </c>
      <c r="F50" s="26">
        <f>IFERROR(+VLOOKUP("LEINSX"&amp;A50,'Main File'!A:O,10,0),0)</f>
        <v>1.8260680721862554</v>
      </c>
      <c r="G50" s="26">
        <f>IFERROR(+VLOOKUP("LEINSX"&amp;A50,'Main File'!A:O,11,0),0)</f>
        <v>1.1752084109221779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0.12153580376448873</v>
      </c>
      <c r="K50" s="26">
        <f>IFERROR(+VLOOKUP("LEINSX"&amp;A50,'Main File'!A:O,15,0),0)</f>
        <v>1.2967442146866666</v>
      </c>
    </row>
    <row r="51" spans="1:11" x14ac:dyDescent="0.25">
      <c r="A51" s="9">
        <f t="shared" si="0"/>
        <v>43238</v>
      </c>
      <c r="B51" s="26">
        <f>IFERROR(+VLOOKUP("LEINSX"&amp;A51,'Main File'!A:O,6,0),0)</f>
        <v>1.7000592305669975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0.1259990015018333</v>
      </c>
      <c r="F51" s="26">
        <f>IFERROR(+VLOOKUP("LEINSX"&amp;A51,'Main File'!A:O,10,0),0)</f>
        <v>1.8260582320688308</v>
      </c>
      <c r="G51" s="26">
        <f>IFERROR(+VLOOKUP("LEINSX"&amp;A51,'Main File'!A:O,11,0),0)</f>
        <v>1.1751462263899015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0.12153004322470479</v>
      </c>
      <c r="K51" s="26">
        <f>IFERROR(+VLOOKUP("LEINSX"&amp;A51,'Main File'!A:O,15,0),0)</f>
        <v>1.2966762696146064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2.3295062491328076</v>
      </c>
      <c r="C44" s="26">
        <f>IFERROR(+VLOOKUP("LEMIDF"&amp;A44,'Main File'!A:O,7,0),0)</f>
        <v>5.0003582273103586E-2</v>
      </c>
      <c r="D44" s="26">
        <f>IFERROR(+VLOOKUP("LEMIDF"&amp;A44,'Main File'!A:O,8,0),0)</f>
        <v>0.2</v>
      </c>
      <c r="E44" s="26">
        <f>IFERROR(+VLOOKUP("LEMIDF"&amp;A44,'Main File'!A:O,9,0),0)</f>
        <v>5.9303185693585468E-2</v>
      </c>
      <c r="F44" s="26">
        <f>IFERROR(+VLOOKUP("LEMIDF"&amp;A44,'Main File'!A:O,10,0),0)</f>
        <v>2.6388130170994968</v>
      </c>
      <c r="G44" s="26">
        <f>IFERROR(+VLOOKUP("LEMIDF"&amp;A44,'Main File'!A:O,11,0),0)</f>
        <v>0.32107210969994621</v>
      </c>
      <c r="H44" s="26">
        <f>IFERROR(+VLOOKUP("LEMIDF"&amp;A44,'Main File'!A:O,12,0),0)</f>
        <v>0</v>
      </c>
      <c r="I44" s="26">
        <f>IFERROR(+VLOOKUP("LEMIDF"&amp;A44,'Main File'!A:O,13,0),0)</f>
        <v>0.2</v>
      </c>
      <c r="J44" s="26">
        <f>IFERROR(+VLOOKUP("LEMIDF"&amp;A44,'Main File'!A:O,14,0),0)</f>
        <v>5.7793029398865214E-2</v>
      </c>
      <c r="K44" s="26">
        <f>IFERROR(+VLOOKUP("LEMIDF"&amp;A44,'Main File'!A:O,15,0),0)</f>
        <v>0.57886513909881143</v>
      </c>
    </row>
    <row r="45" spans="1:11" x14ac:dyDescent="0.25">
      <c r="A45" s="9">
        <f t="shared" si="0"/>
        <v>43232</v>
      </c>
      <c r="B45" s="26">
        <f>IFERROR(+VLOOKUP("LEMIDF"&amp;A45,'Main File'!A:O,6,0),0)</f>
        <v>2.3294692741835168</v>
      </c>
      <c r="C45" s="26">
        <f>IFERROR(+VLOOKUP("LEMIDF"&amp;A45,'Main File'!A:O,7,0),0)</f>
        <v>5.0003615382156696E-2</v>
      </c>
      <c r="D45" s="26">
        <f>IFERROR(+VLOOKUP("LEMIDF"&amp;A45,'Main File'!A:O,8,0),0)</f>
        <v>0.2</v>
      </c>
      <c r="E45" s="26">
        <f>IFERROR(+VLOOKUP("LEMIDF"&amp;A45,'Main File'!A:O,9,0),0)</f>
        <v>5.9296482689518523E-2</v>
      </c>
      <c r="F45" s="26">
        <f>IFERROR(+VLOOKUP("LEMIDF"&amp;A45,'Main File'!A:O,10,0),0)</f>
        <v>2.6387693722551919</v>
      </c>
      <c r="G45" s="26">
        <f>IFERROR(+VLOOKUP("LEMIDF"&amp;A45,'Main File'!A:O,11,0),0)</f>
        <v>0.32098169483853817</v>
      </c>
      <c r="H45" s="26">
        <f>IFERROR(+VLOOKUP("LEMIDF"&amp;A45,'Main File'!A:O,12,0),0)</f>
        <v>0</v>
      </c>
      <c r="I45" s="26">
        <f>IFERROR(+VLOOKUP("LEMIDF"&amp;A45,'Main File'!A:O,13,0),0)</f>
        <v>0.2</v>
      </c>
      <c r="J45" s="26">
        <f>IFERROR(+VLOOKUP("LEMIDF"&amp;A45,'Main File'!A:O,14,0),0)</f>
        <v>5.7776991762467797E-2</v>
      </c>
      <c r="K45" s="26">
        <f>IFERROR(+VLOOKUP("LEMIDF"&amp;A45,'Main File'!A:O,15,0),0)</f>
        <v>0.57875868660100593</v>
      </c>
    </row>
    <row r="46" spans="1:11" x14ac:dyDescent="0.25">
      <c r="A46" s="9">
        <f t="shared" si="0"/>
        <v>43233</v>
      </c>
      <c r="B46" s="26">
        <f>IFERROR(+VLOOKUP("LEMIDF"&amp;A46,'Main File'!A:O,6,0),0)</f>
        <v>2.329472931939244</v>
      </c>
      <c r="C46" s="26">
        <f>IFERROR(+VLOOKUP("LEMIDF"&amp;A46,'Main File'!A:O,7,0),0)</f>
        <v>5.0003562298260425E-2</v>
      </c>
      <c r="D46" s="26">
        <f>IFERROR(+VLOOKUP("LEMIDF"&amp;A46,'Main File'!A:O,8,0),0)</f>
        <v>0.2</v>
      </c>
      <c r="E46" s="26">
        <f>IFERROR(+VLOOKUP("LEMIDF"&amp;A46,'Main File'!A:O,9,0),0)</f>
        <v>5.9297091403116897E-2</v>
      </c>
      <c r="F46" s="26">
        <f>IFERROR(+VLOOKUP("LEMIDF"&amp;A46,'Main File'!A:O,10,0),0)</f>
        <v>2.6387735856406218</v>
      </c>
      <c r="G46" s="26">
        <f>IFERROR(+VLOOKUP("LEMIDF"&amp;A46,'Main File'!A:O,11,0),0)</f>
        <v>0.32098548444658997</v>
      </c>
      <c r="H46" s="26">
        <f>IFERROR(+VLOOKUP("LEMIDF"&amp;A46,'Main File'!A:O,12,0),0)</f>
        <v>0</v>
      </c>
      <c r="I46" s="26">
        <f>IFERROR(+VLOOKUP("LEMIDF"&amp;A46,'Main File'!A:O,13,0),0)</f>
        <v>0.2</v>
      </c>
      <c r="J46" s="26">
        <f>IFERROR(+VLOOKUP("LEMIDF"&amp;A46,'Main File'!A:O,14,0),0)</f>
        <v>5.7778502240230997E-2</v>
      </c>
      <c r="K46" s="26">
        <f>IFERROR(+VLOOKUP("LEMIDF"&amp;A46,'Main File'!A:O,15,0),0)</f>
        <v>0.57876398668682094</v>
      </c>
    </row>
    <row r="47" spans="1:11" x14ac:dyDescent="0.25">
      <c r="A47" s="9">
        <f t="shared" si="0"/>
        <v>43234</v>
      </c>
      <c r="B47" s="26">
        <f>IFERROR(+VLOOKUP("LEMIDF"&amp;A47,'Main File'!A:O,6,0),0)</f>
        <v>2.3298399594551853</v>
      </c>
      <c r="C47" s="26">
        <f>IFERROR(+VLOOKUP("LEMIDF"&amp;A47,'Main File'!A:O,7,0),0)</f>
        <v>5.0003661367221966E-2</v>
      </c>
      <c r="D47" s="26">
        <f>IFERROR(+VLOOKUP("LEMIDF"&amp;A47,'Main File'!A:O,8,0),0)</f>
        <v>0.2</v>
      </c>
      <c r="E47" s="26">
        <f>IFERROR(+VLOOKUP("LEMIDF"&amp;A47,'Main File'!A:O,9,0),0)</f>
        <v>5.9363068309694178E-2</v>
      </c>
      <c r="F47" s="26">
        <f>IFERROR(+VLOOKUP("LEMIDF"&amp;A47,'Main File'!A:O,10,0),0)</f>
        <v>2.6392066891321018</v>
      </c>
      <c r="G47" s="26">
        <f>IFERROR(+VLOOKUP("LEMIDF"&amp;A47,'Main File'!A:O,11,0),0)</f>
        <v>0.32132623266682264</v>
      </c>
      <c r="H47" s="26">
        <f>IFERROR(+VLOOKUP("LEMIDF"&amp;A47,'Main File'!A:O,12,0),0)</f>
        <v>0</v>
      </c>
      <c r="I47" s="26">
        <f>IFERROR(+VLOOKUP("LEMIDF"&amp;A47,'Main File'!A:O,13,0),0)</f>
        <v>0.2</v>
      </c>
      <c r="J47" s="26">
        <f>IFERROR(+VLOOKUP("LEMIDF"&amp;A47,'Main File'!A:O,14,0),0)</f>
        <v>5.7839823769261278E-2</v>
      </c>
      <c r="K47" s="26">
        <f>IFERROR(+VLOOKUP("LEMIDF"&amp;A47,'Main File'!A:O,15,0),0)</f>
        <v>0.57916605643608388</v>
      </c>
    </row>
    <row r="48" spans="1:11" x14ac:dyDescent="0.25">
      <c r="A48" s="9">
        <f t="shared" si="0"/>
        <v>43235</v>
      </c>
      <c r="B48" s="26">
        <f>IFERROR(+VLOOKUP("LEMIDF"&amp;A48,'Main File'!A:O,6,0),0)</f>
        <v>2.3302406792356902</v>
      </c>
      <c r="C48" s="26">
        <f>IFERROR(+VLOOKUP("LEMIDF"&amp;A48,'Main File'!A:O,7,0),0)</f>
        <v>5.0003597697110949E-2</v>
      </c>
      <c r="D48" s="26">
        <f>IFERROR(+VLOOKUP("LEMIDF"&amp;A48,'Main File'!A:O,8,0),0)</f>
        <v>0.2</v>
      </c>
      <c r="E48" s="26">
        <f>IFERROR(+VLOOKUP("LEMIDF"&amp;A48,'Main File'!A:O,9,0),0)</f>
        <v>5.9435013267114901E-2</v>
      </c>
      <c r="F48" s="26">
        <f>IFERROR(+VLOOKUP("LEMIDF"&amp;A48,'Main File'!A:O,10,0),0)</f>
        <v>2.6396792901999167</v>
      </c>
      <c r="G48" s="26">
        <f>IFERROR(+VLOOKUP("LEMIDF"&amp;A48,'Main File'!A:O,11,0),0)</f>
        <v>0.32175036128567031</v>
      </c>
      <c r="H48" s="26">
        <f>IFERROR(+VLOOKUP("LEMIDF"&amp;A48,'Main File'!A:O,12,0),0)</f>
        <v>0</v>
      </c>
      <c r="I48" s="26">
        <f>IFERROR(+VLOOKUP("LEMIDF"&amp;A48,'Main File'!A:O,13,0),0)</f>
        <v>0.2</v>
      </c>
      <c r="J48" s="26">
        <f>IFERROR(+VLOOKUP("LEMIDF"&amp;A48,'Main File'!A:O,14,0),0)</f>
        <v>5.7915883623813308E-2</v>
      </c>
      <c r="K48" s="26">
        <f>IFERROR(+VLOOKUP("LEMIDF"&amp;A48,'Main File'!A:O,15,0),0)</f>
        <v>0.5796662449094836</v>
      </c>
    </row>
    <row r="49" spans="1:11" x14ac:dyDescent="0.25">
      <c r="A49" s="9">
        <f t="shared" si="0"/>
        <v>43236</v>
      </c>
      <c r="B49" s="26">
        <f>IFERROR(+VLOOKUP("LEMIDF"&amp;A49,'Main File'!A:O,6,0),0)</f>
        <v>2.3332157520008523</v>
      </c>
      <c r="C49" s="26">
        <f>IFERROR(+VLOOKUP("LEMIDF"&amp;A49,'Main File'!A:O,7,0),0)</f>
        <v>5.0003595891547709E-2</v>
      </c>
      <c r="D49" s="26">
        <f>IFERROR(+VLOOKUP("LEMIDF"&amp;A49,'Main File'!A:O,8,0),0)</f>
        <v>0.2</v>
      </c>
      <c r="E49" s="26">
        <f>IFERROR(+VLOOKUP("LEMIDF"&amp;A49,'Main File'!A:O,9,0),0)</f>
        <v>5.9970686904480507E-2</v>
      </c>
      <c r="F49" s="26">
        <f>IFERROR(+VLOOKUP("LEMIDF"&amp;A49,'Main File'!A:O,10,0),0)</f>
        <v>2.6431900347968811</v>
      </c>
      <c r="G49" s="26">
        <f>IFERROR(+VLOOKUP("LEMIDF"&amp;A49,'Main File'!A:O,11,0),0)</f>
        <v>0.32175374415131991</v>
      </c>
      <c r="H49" s="26">
        <f>IFERROR(+VLOOKUP("LEMIDF"&amp;A49,'Main File'!A:O,12,0),0)</f>
        <v>0</v>
      </c>
      <c r="I49" s="26">
        <f>IFERROR(+VLOOKUP("LEMIDF"&amp;A49,'Main File'!A:O,13,0),0)</f>
        <v>0.2</v>
      </c>
      <c r="J49" s="26">
        <f>IFERROR(+VLOOKUP("LEMIDF"&amp;A49,'Main File'!A:O,14,0),0)</f>
        <v>5.7916587488197932E-2</v>
      </c>
      <c r="K49" s="26">
        <f>IFERROR(+VLOOKUP("LEMIDF"&amp;A49,'Main File'!A:O,15,0),0)</f>
        <v>0.57967033163951787</v>
      </c>
    </row>
    <row r="50" spans="1:11" x14ac:dyDescent="0.25">
      <c r="A50" s="9">
        <f t="shared" si="0"/>
        <v>43237</v>
      </c>
      <c r="B50" s="26">
        <f>IFERROR(+VLOOKUP("LEMIDF"&amp;A50,'Main File'!A:O,6,0),0)</f>
        <v>2.3328995551670886</v>
      </c>
      <c r="C50" s="26">
        <f>IFERROR(+VLOOKUP("LEMIDF"&amp;A50,'Main File'!A:O,7,0),0)</f>
        <v>5.0003660172962566E-2</v>
      </c>
      <c r="D50" s="26">
        <f>IFERROR(+VLOOKUP("LEMIDF"&amp;A50,'Main File'!A:O,8,0),0)</f>
        <v>0.2</v>
      </c>
      <c r="E50" s="26">
        <f>IFERROR(+VLOOKUP("LEMIDF"&amp;A50,'Main File'!A:O,9,0),0)</f>
        <v>5.9914216457435131E-2</v>
      </c>
      <c r="F50" s="26">
        <f>IFERROR(+VLOOKUP("LEMIDF"&amp;A50,'Main File'!A:O,10,0),0)</f>
        <v>2.6428174317974866</v>
      </c>
      <c r="G50" s="26">
        <f>IFERROR(+VLOOKUP("LEMIDF"&amp;A50,'Main File'!A:O,11,0),0)</f>
        <v>0.32150968069333424</v>
      </c>
      <c r="H50" s="26">
        <f>IFERROR(+VLOOKUP("LEMIDF"&amp;A50,'Main File'!A:O,12,0),0)</f>
        <v>0</v>
      </c>
      <c r="I50" s="26">
        <f>IFERROR(+VLOOKUP("LEMIDF"&amp;A50,'Main File'!A:O,13,0),0)</f>
        <v>0.2</v>
      </c>
      <c r="J50" s="26">
        <f>IFERROR(+VLOOKUP("LEMIDF"&amp;A50,'Main File'!A:O,14,0),0)</f>
        <v>5.786993470751433E-2</v>
      </c>
      <c r="K50" s="26">
        <f>IFERROR(+VLOOKUP("LEMIDF"&amp;A50,'Main File'!A:O,15,0),0)</f>
        <v>0.57937961540084859</v>
      </c>
    </row>
    <row r="51" spans="1:11" x14ac:dyDescent="0.25">
      <c r="A51" s="9">
        <f t="shared" si="0"/>
        <v>43238</v>
      </c>
      <c r="B51" s="26">
        <f>IFERROR(+VLOOKUP("LEMIDF"&amp;A51,'Main File'!A:O,6,0),0)</f>
        <v>2.3334820182738816</v>
      </c>
      <c r="C51" s="26">
        <f>IFERROR(+VLOOKUP("LEMIDF"&amp;A51,'Main File'!A:O,7,0),0)</f>
        <v>5.000359122168134E-2</v>
      </c>
      <c r="D51" s="26">
        <f>IFERROR(+VLOOKUP("LEMIDF"&amp;A51,'Main File'!A:O,8,0),0)</f>
        <v>0.2</v>
      </c>
      <c r="E51" s="26">
        <f>IFERROR(+VLOOKUP("LEMIDF"&amp;A51,'Main File'!A:O,9,0),0)</f>
        <v>6.0018501108948352E-2</v>
      </c>
      <c r="F51" s="26">
        <f>IFERROR(+VLOOKUP("LEMIDF"&amp;A51,'Main File'!A:O,10,0),0)</f>
        <v>2.6435041106045114</v>
      </c>
      <c r="G51" s="26">
        <f>IFERROR(+VLOOKUP("LEMIDF"&amp;A51,'Main File'!A:O,11,0),0)</f>
        <v>0.3219455845136962</v>
      </c>
      <c r="H51" s="26">
        <f>IFERROR(+VLOOKUP("LEMIDF"&amp;A51,'Main File'!A:O,12,0),0)</f>
        <v>0</v>
      </c>
      <c r="I51" s="26">
        <f>IFERROR(+VLOOKUP("LEMIDF"&amp;A51,'Main File'!A:O,13,0),0)</f>
        <v>0.2</v>
      </c>
      <c r="J51" s="26">
        <f>IFERROR(+VLOOKUP("LEMIDF"&amp;A51,'Main File'!A:O,14,0),0)</f>
        <v>5.7952019061123031E-2</v>
      </c>
      <c r="K51" s="26">
        <f>IFERROR(+VLOOKUP("LEMIDF"&amp;A51,'Main File'!A:O,15,0),0)</f>
        <v>0.57989760357481923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0.249879258673813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8.978119618166025E-3</v>
      </c>
      <c r="F44" s="26">
        <f>IFERROR(+VLOOKUP("LET100"&amp;A44,'Main File'!A:O,10,0),0)</f>
        <v>0.25885737829197902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0.24987822939884149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8.9779411101461194E-3</v>
      </c>
      <c r="F45" s="26">
        <f>IFERROR(+VLOOKUP("LET100"&amp;A45,'Main File'!A:O,10,0),0)</f>
        <v>0.25885617050898763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0.24987816482305147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8.9777625991001152E-3</v>
      </c>
      <c r="F46" s="26">
        <f>IFERROR(+VLOOKUP("LET100"&amp;A46,'Main File'!A:O,10,0),0)</f>
        <v>0.25885592742215158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0.24987830059012028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8.9777400903874108E-3</v>
      </c>
      <c r="F47" s="26">
        <f>IFERROR(+VLOOKUP("LET100"&amp;A47,'Main File'!A:O,10,0),0)</f>
        <v>0.25885604068050772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0.24987818127958747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8.9779210211650712E-3</v>
      </c>
      <c r="F48" s="26">
        <f>IFERROR(+VLOOKUP("LET100"&amp;A48,'Main File'!A:O,10,0),0)</f>
        <v>0.25885610230075257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0.24987769100136475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8.9778393022815258E-3</v>
      </c>
      <c r="F49" s="26">
        <f>IFERROR(+VLOOKUP("LET100"&amp;A49,'Main File'!A:O,10,0),0)</f>
        <v>0.25885553030364628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0.24987774814822561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8.9775428612332477E-3</v>
      </c>
      <c r="F50" s="26">
        <f>IFERROR(+VLOOKUP("LET100"&amp;A50,'Main File'!A:O,10,0),0)</f>
        <v>0.25885529100945887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0.24987729749724596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8.9775655474244164E-3</v>
      </c>
      <c r="F51" s="26">
        <f>IFERROR(+VLOOKUP("LET100"&amp;A51,'Main File'!A:O,10,0),0)</f>
        <v>0.25885486304467037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2.3935137449737622</v>
      </c>
      <c r="C44" s="26">
        <f>IFERROR(+VLOOKUP("LETAXP"&amp;A44,'Main File'!A:O,7,0),0)</f>
        <v>5.0003739247437437E-2</v>
      </c>
      <c r="D44" s="26">
        <f>IFERROR(+VLOOKUP("LETAXP"&amp;A44,'Main File'!A:O,8,0),0)</f>
        <v>0</v>
      </c>
      <c r="E44" s="26">
        <f>IFERROR(+VLOOKUP("LETAXP"&amp;A44,'Main File'!A:O,9,0),0)</f>
        <v>0.25443223104588752</v>
      </c>
      <c r="F44" s="26">
        <f>IFERROR(+VLOOKUP("LETAXP"&amp;A44,'Main File'!A:O,10,0),0)</f>
        <v>2.6979497152670868</v>
      </c>
      <c r="G44" s="26">
        <f>IFERROR(+VLOOKUP("LETAXP"&amp;A44,'Main File'!A:O,11,0),0)</f>
        <v>1.4231738927431272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0.2417749069995386</v>
      </c>
      <c r="K44" s="26">
        <f>IFERROR(+VLOOKUP("LETAXP"&amp;A44,'Main File'!A:O,15,0),0)</f>
        <v>1.6649487997426657</v>
      </c>
    </row>
    <row r="45" spans="1:11" x14ac:dyDescent="0.25">
      <c r="A45" s="9">
        <f t="shared" si="0"/>
        <v>43232</v>
      </c>
      <c r="B45" s="26">
        <f>IFERROR(+VLOOKUP("LETAXP"&amp;A45,'Main File'!A:O,6,0),0)</f>
        <v>2.3935214062226708</v>
      </c>
      <c r="C45" s="26">
        <f>IFERROR(+VLOOKUP("LETAXP"&amp;A45,'Main File'!A:O,7,0),0)</f>
        <v>5.0003690088748498E-2</v>
      </c>
      <c r="D45" s="26">
        <f>IFERROR(+VLOOKUP("LETAXP"&amp;A45,'Main File'!A:O,8,0),0)</f>
        <v>0</v>
      </c>
      <c r="E45" s="26">
        <f>IFERROR(+VLOOKUP("LETAXP"&amp;A45,'Main File'!A:O,9,0),0)</f>
        <v>0.25443353801031415</v>
      </c>
      <c r="F45" s="26">
        <f>IFERROR(+VLOOKUP("LETAXP"&amp;A45,'Main File'!A:O,10,0),0)</f>
        <v>2.6979586343217337</v>
      </c>
      <c r="G45" s="26">
        <f>IFERROR(+VLOOKUP("LETAXP"&amp;A45,'Main File'!A:O,11,0),0)</f>
        <v>1.4227238328357623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0.24169177362154859</v>
      </c>
      <c r="K45" s="26">
        <f>IFERROR(+VLOOKUP("LETAXP"&amp;A45,'Main File'!A:O,15,0),0)</f>
        <v>1.664415606457311</v>
      </c>
    </row>
    <row r="46" spans="1:11" x14ac:dyDescent="0.25">
      <c r="A46" s="9">
        <f t="shared" si="0"/>
        <v>43233</v>
      </c>
      <c r="B46" s="26">
        <f>IFERROR(+VLOOKUP("LETAXP"&amp;A46,'Main File'!A:O,6,0),0)</f>
        <v>2.3935295850887468</v>
      </c>
      <c r="C46" s="26">
        <f>IFERROR(+VLOOKUP("LETAXP"&amp;A46,'Main File'!A:O,7,0),0)</f>
        <v>5.0003643730082578E-2</v>
      </c>
      <c r="D46" s="26">
        <f>IFERROR(+VLOOKUP("LETAXP"&amp;A46,'Main File'!A:O,8,0),0)</f>
        <v>0</v>
      </c>
      <c r="E46" s="26">
        <f>IFERROR(+VLOOKUP("LETAXP"&amp;A46,'Main File'!A:O,9,0),0)</f>
        <v>0.25443533953470426</v>
      </c>
      <c r="F46" s="26">
        <f>IFERROR(+VLOOKUP("LETAXP"&amp;A46,'Main File'!A:O,10,0),0)</f>
        <v>2.6979685683535335</v>
      </c>
      <c r="G46" s="26">
        <f>IFERROR(+VLOOKUP("LETAXP"&amp;A46,'Main File'!A:O,11,0),0)</f>
        <v>1.4227370068473986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0.24169136041198142</v>
      </c>
      <c r="K46" s="26">
        <f>IFERROR(+VLOOKUP("LETAXP"&amp;A46,'Main File'!A:O,15,0),0)</f>
        <v>1.66442836725938</v>
      </c>
    </row>
    <row r="47" spans="1:11" x14ac:dyDescent="0.25">
      <c r="A47" s="9">
        <f t="shared" si="0"/>
        <v>43234</v>
      </c>
      <c r="B47" s="26">
        <f>IFERROR(+VLOOKUP("LETAXP"&amp;A47,'Main File'!A:O,6,0),0)</f>
        <v>2.3941678661820269</v>
      </c>
      <c r="C47" s="26">
        <f>IFERROR(+VLOOKUP("LETAXP"&amp;A47,'Main File'!A:O,7,0),0)</f>
        <v>5.0003616485704817E-2</v>
      </c>
      <c r="D47" s="26">
        <f>IFERROR(+VLOOKUP("LETAXP"&amp;A47,'Main File'!A:O,8,0),0)</f>
        <v>0</v>
      </c>
      <c r="E47" s="26">
        <f>IFERROR(+VLOOKUP("LETAXP"&amp;A47,'Main File'!A:O,9,0),0)</f>
        <v>0.25454968509945775</v>
      </c>
      <c r="F47" s="26">
        <f>IFERROR(+VLOOKUP("LETAXP"&amp;A47,'Main File'!A:O,10,0),0)</f>
        <v>2.6987211677671894</v>
      </c>
      <c r="G47" s="26">
        <f>IFERROR(+VLOOKUP("LETAXP"&amp;A47,'Main File'!A:O,11,0),0)</f>
        <v>1.4230513432096163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0.24175456990448177</v>
      </c>
      <c r="K47" s="26">
        <f>IFERROR(+VLOOKUP("LETAXP"&amp;A47,'Main File'!A:O,15,0),0)</f>
        <v>1.6648059131140982</v>
      </c>
    </row>
    <row r="48" spans="1:11" x14ac:dyDescent="0.25">
      <c r="A48" s="9">
        <f t="shared" si="0"/>
        <v>43235</v>
      </c>
      <c r="B48" s="26">
        <f>IFERROR(+VLOOKUP("LETAXP"&amp;A48,'Main File'!A:O,6,0),0)</f>
        <v>2.3943690977328593</v>
      </c>
      <c r="C48" s="26">
        <f>IFERROR(+VLOOKUP("LETAXP"&amp;A48,'Main File'!A:O,7,0),0)</f>
        <v>5.0003681006350165E-2</v>
      </c>
      <c r="D48" s="26">
        <f>IFERROR(+VLOOKUP("LETAXP"&amp;A48,'Main File'!A:O,8,0),0)</f>
        <v>0</v>
      </c>
      <c r="E48" s="26">
        <f>IFERROR(+VLOOKUP("LETAXP"&amp;A48,'Main File'!A:O,9,0),0)</f>
        <v>0.25458561691966669</v>
      </c>
      <c r="F48" s="26">
        <f>IFERROR(+VLOOKUP("LETAXP"&amp;A48,'Main File'!A:O,10,0),0)</f>
        <v>2.6989583956588761</v>
      </c>
      <c r="G48" s="26">
        <f>IFERROR(+VLOOKUP("LETAXP"&amp;A48,'Main File'!A:O,11,0),0)</f>
        <v>1.4235485148724347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0.24184814844586841</v>
      </c>
      <c r="K48" s="26">
        <f>IFERROR(+VLOOKUP("LETAXP"&amp;A48,'Main File'!A:O,15,0),0)</f>
        <v>1.665396663318303</v>
      </c>
    </row>
    <row r="49" spans="1:11" x14ac:dyDescent="0.25">
      <c r="A49" s="9">
        <f t="shared" si="0"/>
        <v>43236</v>
      </c>
      <c r="B49" s="26">
        <f>IFERROR(+VLOOKUP("LETAXP"&amp;A49,'Main File'!A:O,6,0),0)</f>
        <v>2.3939116292278064</v>
      </c>
      <c r="C49" s="26">
        <f>IFERROR(+VLOOKUP("LETAXP"&amp;A49,'Main File'!A:O,7,0),0)</f>
        <v>5.0003735852400491E-2</v>
      </c>
      <c r="D49" s="26">
        <f>IFERROR(+VLOOKUP("LETAXP"&amp;A49,'Main File'!A:O,8,0),0)</f>
        <v>0</v>
      </c>
      <c r="E49" s="26">
        <f>IFERROR(+VLOOKUP("LETAXP"&amp;A49,'Main File'!A:O,9,0),0)</f>
        <v>0.25450362771617047</v>
      </c>
      <c r="F49" s="26">
        <f>IFERROR(+VLOOKUP("LETAXP"&amp;A49,'Main File'!A:O,10,0),0)</f>
        <v>2.6984189927963773</v>
      </c>
      <c r="G49" s="26">
        <f>IFERROR(+VLOOKUP("LETAXP"&amp;A49,'Main File'!A:O,11,0),0)</f>
        <v>1.4234016316542042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0.24182038279843923</v>
      </c>
      <c r="K49" s="26">
        <f>IFERROR(+VLOOKUP("LETAXP"&amp;A49,'Main File'!A:O,15,0),0)</f>
        <v>1.6652220144526435</v>
      </c>
    </row>
    <row r="50" spans="1:11" x14ac:dyDescent="0.25">
      <c r="A50" s="9">
        <f t="shared" si="0"/>
        <v>43237</v>
      </c>
      <c r="B50" s="26">
        <f>IFERROR(+VLOOKUP("LETAXP"&amp;A50,'Main File'!A:O,6,0),0)</f>
        <v>2.3936525325247522</v>
      </c>
      <c r="C50" s="26">
        <f>IFERROR(+VLOOKUP("LETAXP"&amp;A50,'Main File'!A:O,7,0),0)</f>
        <v>5.0003593028473958E-2</v>
      </c>
      <c r="D50" s="26">
        <f>IFERROR(+VLOOKUP("LETAXP"&amp;A50,'Main File'!A:O,8,0),0)</f>
        <v>0</v>
      </c>
      <c r="E50" s="26">
        <f>IFERROR(+VLOOKUP("LETAXP"&amp;A50,'Main File'!A:O,9,0),0)</f>
        <v>0.25445709184066478</v>
      </c>
      <c r="F50" s="26">
        <f>IFERROR(+VLOOKUP("LETAXP"&amp;A50,'Main File'!A:O,10,0),0)</f>
        <v>2.6981132173938911</v>
      </c>
      <c r="G50" s="26">
        <f>IFERROR(+VLOOKUP("LETAXP"&amp;A50,'Main File'!A:O,11,0),0)</f>
        <v>1.4231935910345521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0.2417851938671777</v>
      </c>
      <c r="K50" s="26">
        <f>IFERROR(+VLOOKUP("LETAXP"&amp;A50,'Main File'!A:O,15,0),0)</f>
        <v>1.6649787849017299</v>
      </c>
    </row>
    <row r="51" spans="1:11" x14ac:dyDescent="0.25">
      <c r="A51" s="9">
        <f t="shared" si="0"/>
        <v>43238</v>
      </c>
      <c r="B51" s="26">
        <f>IFERROR(+VLOOKUP("LETAXP"&amp;A51,'Main File'!A:O,6,0),0)</f>
        <v>2.3951391519868062</v>
      </c>
      <c r="C51" s="26">
        <f>IFERROR(+VLOOKUP("LETAXP"&amp;A51,'Main File'!A:O,7,0),0)</f>
        <v>5.0003790278813055E-2</v>
      </c>
      <c r="D51" s="26">
        <f>IFERROR(+VLOOKUP("LETAXP"&amp;A51,'Main File'!A:O,8,0),0)</f>
        <v>0</v>
      </c>
      <c r="E51" s="26">
        <f>IFERROR(+VLOOKUP("LETAXP"&amp;A51,'Main File'!A:O,9,0),0)</f>
        <v>0.25472514586853739</v>
      </c>
      <c r="F51" s="26">
        <f>IFERROR(+VLOOKUP("LETAXP"&amp;A51,'Main File'!A:O,10,0),0)</f>
        <v>2.6998680881341564</v>
      </c>
      <c r="G51" s="26">
        <f>IFERROR(+VLOOKUP("LETAXP"&amp;A51,'Main File'!A:O,11,0),0)</f>
        <v>1.423840993198082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0.24189050257342307</v>
      </c>
      <c r="K51" s="26">
        <f>IFERROR(+VLOOKUP("LETAXP"&amp;A51,'Main File'!A:O,15,0),0)</f>
        <v>1.665731495771505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9.998572057322655E-2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1.7973893661442613E-3</v>
      </c>
      <c r="F44" s="26">
        <f>IFERROR(+VLOOKUP("LETF50"&amp;A44,'Main File'!A:O,10,0),0)</f>
        <v>0.10178310993937081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9.998568281854138E-2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1.7973941782780541E-3</v>
      </c>
      <c r="F45" s="26">
        <f>IFERROR(+VLOOKUP("LETF50"&amp;A45,'Main File'!A:O,10,0),0)</f>
        <v>0.10178307699681943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9.9985492339019599E-2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1.7973989904112922E-3</v>
      </c>
      <c r="F46" s="26">
        <f>IFERROR(+VLOOKUP("LETF50"&amp;A46,'Main File'!A:O,10,0),0)</f>
        <v>0.10178289132943089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9.9985558889913714E-2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1.7973754781060063E-3</v>
      </c>
      <c r="F47" s="26">
        <f>IFERROR(+VLOOKUP("LETF50"&amp;A47,'Main File'!A:O,10,0),0)</f>
        <v>0.10178293436801972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9.9985527599987856E-2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1.7973951215239682E-3</v>
      </c>
      <c r="F48" s="26">
        <f>IFERROR(+VLOOKUP("LETF50"&amp;A48,'Main File'!A:O,10,0),0)</f>
        <v>0.10178292272151182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9.9985572886391996E-2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1.7974637499001303E-3</v>
      </c>
      <c r="F49" s="26">
        <f>IFERROR(+VLOOKUP("LETF50"&amp;A49,'Main File'!A:O,10,0),0)</f>
        <v>0.10178303663629212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9.9985492004625309E-2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1.7973048544776985E-3</v>
      </c>
      <c r="F50" s="26">
        <f>IFERROR(+VLOOKUP("LETF50"&amp;A50,'Main File'!A:O,10,0),0)</f>
        <v>0.10178279685910301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9.9985236973734085E-2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1.797365244987218E-3</v>
      </c>
      <c r="F51" s="26">
        <f>IFERROR(+VLOOKUP("LETF50"&amp;A51,'Main File'!A:O,10,0),0)</f>
        <v>0.1017826022187213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0.10000029346417161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0.10000029346417161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0.1000003531644918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0.1000003531644918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0.10000020555747269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0.10000020555747269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0.10000012363453575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0.10000012363453575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0.10000044991676403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0.10000044991676403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0.10000035572408882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0.10000035572408882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0.10000029372707596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0.10000029372707596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0.10000025725856669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0.10000025725856669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2.345704940874147</v>
      </c>
      <c r="C44" s="26">
        <f>IFERROR(+VLOOKUP("LEULIS"&amp;A44,'Main File'!A:O,7,0),0)</f>
        <v>5.0003588625925841E-2</v>
      </c>
      <c r="D44" s="26">
        <f>IFERROR(+VLOOKUP("LEULIS"&amp;A44,'Main File'!A:O,8,0),0)</f>
        <v>0</v>
      </c>
      <c r="E44" s="26">
        <f>IFERROR(+VLOOKUP("LEULIS"&amp;A44,'Main File'!A:O,9,0),0)</f>
        <v>0.24762684557450501</v>
      </c>
      <c r="F44" s="26">
        <f>IFERROR(+VLOOKUP("LEULIS"&amp;A44,'Main File'!A:O,10,0),0)</f>
        <v>2.6433353750745781</v>
      </c>
      <c r="G44" s="26">
        <f>IFERROR(+VLOOKUP("LEULIS"&amp;A44,'Main File'!A:O,11,0),0)</f>
        <v>1.2716645812465672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0.21630542315487383</v>
      </c>
      <c r="K44" s="26">
        <f>IFERROR(+VLOOKUP("LEULIS"&amp;A44,'Main File'!A:O,15,0),0)</f>
        <v>1.487970004401441</v>
      </c>
    </row>
    <row r="45" spans="1:11" x14ac:dyDescent="0.25">
      <c r="A45" s="9">
        <f t="shared" si="0"/>
        <v>43232</v>
      </c>
      <c r="B45" s="26">
        <f>IFERROR(+VLOOKUP("LEULIS"&amp;A45,'Main File'!A:O,6,0),0)</f>
        <v>2.3457385715483214</v>
      </c>
      <c r="C45" s="26">
        <f>IFERROR(+VLOOKUP("LEULIS"&amp;A45,'Main File'!A:O,7,0),0)</f>
        <v>5.0003582394882132E-2</v>
      </c>
      <c r="D45" s="26">
        <f>IFERROR(+VLOOKUP("LEULIS"&amp;A45,'Main File'!A:O,8,0),0)</f>
        <v>0</v>
      </c>
      <c r="E45" s="26">
        <f>IFERROR(+VLOOKUP("LEULIS"&amp;A45,'Main File'!A:O,9,0),0)</f>
        <v>0.24763294193751306</v>
      </c>
      <c r="F45" s="26">
        <f>IFERROR(+VLOOKUP("LEULIS"&amp;A45,'Main File'!A:O,10,0),0)</f>
        <v>2.643375095880717</v>
      </c>
      <c r="G45" s="26">
        <f>IFERROR(+VLOOKUP("LEULIS"&amp;A45,'Main File'!A:O,11,0),0)</f>
        <v>1.2707586967654578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0.2161501310183353</v>
      </c>
      <c r="K45" s="26">
        <f>IFERROR(+VLOOKUP("LEULIS"&amp;A45,'Main File'!A:O,15,0),0)</f>
        <v>1.4869088277837932</v>
      </c>
    </row>
    <row r="46" spans="1:11" x14ac:dyDescent="0.25">
      <c r="A46" s="9">
        <f t="shared" si="0"/>
        <v>43233</v>
      </c>
      <c r="B46" s="26">
        <f>IFERROR(+VLOOKUP("LEULIS"&amp;A46,'Main File'!A:O,6,0),0)</f>
        <v>2.3457414546560145</v>
      </c>
      <c r="C46" s="26">
        <f>IFERROR(+VLOOKUP("LEULIS"&amp;A46,'Main File'!A:O,7,0),0)</f>
        <v>5.0003664805543281E-2</v>
      </c>
      <c r="D46" s="26">
        <f>IFERROR(+VLOOKUP("LEULIS"&amp;A46,'Main File'!A:O,8,0),0)</f>
        <v>0</v>
      </c>
      <c r="E46" s="26">
        <f>IFERROR(+VLOOKUP("LEULIS"&amp;A46,'Main File'!A:O,9,0),0)</f>
        <v>0.24763356745885881</v>
      </c>
      <c r="F46" s="26">
        <f>IFERROR(+VLOOKUP("LEULIS"&amp;A46,'Main File'!A:O,10,0),0)</f>
        <v>2.6433786869204168</v>
      </c>
      <c r="G46" s="26">
        <f>IFERROR(+VLOOKUP("LEULIS"&amp;A46,'Main File'!A:O,11,0),0)</f>
        <v>1.2707568045303455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0.21614980915796284</v>
      </c>
      <c r="K46" s="26">
        <f>IFERROR(+VLOOKUP("LEULIS"&amp;A46,'Main File'!A:O,15,0),0)</f>
        <v>1.4869066136883082</v>
      </c>
    </row>
    <row r="47" spans="1:11" x14ac:dyDescent="0.25">
      <c r="A47" s="9">
        <f t="shared" si="0"/>
        <v>43234</v>
      </c>
      <c r="B47" s="26">
        <f>IFERROR(+VLOOKUP("LEULIS"&amp;A47,'Main File'!A:O,6,0),0)</f>
        <v>2.3460507207058634</v>
      </c>
      <c r="C47" s="26">
        <f>IFERROR(+VLOOKUP("LEULIS"&amp;A47,'Main File'!A:O,7,0),0)</f>
        <v>5.0003673791395607E-2</v>
      </c>
      <c r="D47" s="26">
        <f>IFERROR(+VLOOKUP("LEULIS"&amp;A47,'Main File'!A:O,8,0),0)</f>
        <v>0</v>
      </c>
      <c r="E47" s="26">
        <f>IFERROR(+VLOOKUP("LEULIS"&amp;A47,'Main File'!A:O,9,0),0)</f>
        <v>0.24768917649170349</v>
      </c>
      <c r="F47" s="26">
        <f>IFERROR(+VLOOKUP("LEULIS"&amp;A47,'Main File'!A:O,10,0),0)</f>
        <v>2.6437435709889625</v>
      </c>
      <c r="G47" s="26">
        <f>IFERROR(+VLOOKUP("LEULIS"&amp;A47,'Main File'!A:O,11,0),0)</f>
        <v>1.2705654093089789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0.21611184984194129</v>
      </c>
      <c r="K47" s="26">
        <f>IFERROR(+VLOOKUP("LEULIS"&amp;A47,'Main File'!A:O,15,0),0)</f>
        <v>1.4866772591509201</v>
      </c>
    </row>
    <row r="48" spans="1:11" x14ac:dyDescent="0.25">
      <c r="A48" s="9">
        <f t="shared" si="0"/>
        <v>43235</v>
      </c>
      <c r="B48" s="26">
        <f>IFERROR(+VLOOKUP("LEULIS"&amp;A48,'Main File'!A:O,6,0),0)</f>
        <v>2.3462070285328092</v>
      </c>
      <c r="C48" s="26">
        <f>IFERROR(+VLOOKUP("LEULIS"&amp;A48,'Main File'!A:O,7,0),0)</f>
        <v>5.0003603348763609E-2</v>
      </c>
      <c r="D48" s="26">
        <f>IFERROR(+VLOOKUP("LEULIS"&amp;A48,'Main File'!A:O,8,0),0)</f>
        <v>0</v>
      </c>
      <c r="E48" s="26">
        <f>IFERROR(+VLOOKUP("LEULIS"&amp;A48,'Main File'!A:O,9,0),0)</f>
        <v>0.24771727264811691</v>
      </c>
      <c r="F48" s="26">
        <f>IFERROR(+VLOOKUP("LEULIS"&amp;A48,'Main File'!A:O,10,0),0)</f>
        <v>2.6439279045296895</v>
      </c>
      <c r="G48" s="26">
        <f>IFERROR(+VLOOKUP("LEULIS"&amp;A48,'Main File'!A:O,11,0),0)</f>
        <v>1.2710420278695713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0.21619254078034511</v>
      </c>
      <c r="K48" s="26">
        <f>IFERROR(+VLOOKUP("LEULIS"&amp;A48,'Main File'!A:O,15,0),0)</f>
        <v>1.4872345686499164</v>
      </c>
    </row>
    <row r="49" spans="1:11" x14ac:dyDescent="0.25">
      <c r="A49" s="9">
        <f t="shared" si="0"/>
        <v>43236</v>
      </c>
      <c r="B49" s="26">
        <f>IFERROR(+VLOOKUP("LEULIS"&amp;A49,'Main File'!A:O,6,0),0)</f>
        <v>2.3455427484644797</v>
      </c>
      <c r="C49" s="26">
        <f>IFERROR(+VLOOKUP("LEULIS"&amp;A49,'Main File'!A:O,7,0),0)</f>
        <v>5.0003652530247224E-2</v>
      </c>
      <c r="D49" s="26">
        <f>IFERROR(+VLOOKUP("LEULIS"&amp;A49,'Main File'!A:O,8,0),0)</f>
        <v>0</v>
      </c>
      <c r="E49" s="26">
        <f>IFERROR(+VLOOKUP("LEULIS"&amp;A49,'Main File'!A:O,9,0),0)</f>
        <v>0.24759766719736259</v>
      </c>
      <c r="F49" s="26">
        <f>IFERROR(+VLOOKUP("LEULIS"&amp;A49,'Main File'!A:O,10,0),0)</f>
        <v>2.6431440681920897</v>
      </c>
      <c r="G49" s="26">
        <f>IFERROR(+VLOOKUP("LEULIS"&amp;A49,'Main File'!A:O,11,0),0)</f>
        <v>1.2727219810636023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0.21650275675035735</v>
      </c>
      <c r="K49" s="26">
        <f>IFERROR(+VLOOKUP("LEULIS"&amp;A49,'Main File'!A:O,15,0),0)</f>
        <v>1.4892247378139598</v>
      </c>
    </row>
    <row r="50" spans="1:11" x14ac:dyDescent="0.25">
      <c r="A50" s="9">
        <f t="shared" si="0"/>
        <v>43237</v>
      </c>
      <c r="B50" s="26">
        <f>IFERROR(+VLOOKUP("LEULIS"&amp;A50,'Main File'!A:O,6,0),0)</f>
        <v>2.3454119415874395</v>
      </c>
      <c r="C50" s="26">
        <f>IFERROR(+VLOOKUP("LEULIS"&amp;A50,'Main File'!A:O,7,0),0)</f>
        <v>5.0003666504131516E-2</v>
      </c>
      <c r="D50" s="26">
        <f>IFERROR(+VLOOKUP("LEULIS"&amp;A50,'Main File'!A:O,8,0),0)</f>
        <v>0</v>
      </c>
      <c r="E50" s="26">
        <f>IFERROR(+VLOOKUP("LEULIS"&amp;A50,'Main File'!A:O,9,0),0)</f>
        <v>0.24757411856507419</v>
      </c>
      <c r="F50" s="26">
        <f>IFERROR(+VLOOKUP("LEULIS"&amp;A50,'Main File'!A:O,10,0),0)</f>
        <v>2.6429897266566456</v>
      </c>
      <c r="G50" s="26">
        <f>IFERROR(+VLOOKUP("LEULIS"&amp;A50,'Main File'!A:O,11,0),0)</f>
        <v>1.2729971021035658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0.2165400855777268</v>
      </c>
      <c r="K50" s="26">
        <f>IFERROR(+VLOOKUP("LEULIS"&amp;A50,'Main File'!A:O,15,0),0)</f>
        <v>1.4895371876812926</v>
      </c>
    </row>
    <row r="51" spans="1:11" x14ac:dyDescent="0.25">
      <c r="A51" s="9">
        <f t="shared" si="0"/>
        <v>43238</v>
      </c>
      <c r="B51" s="26">
        <f>IFERROR(+VLOOKUP("LEULIS"&amp;A51,'Main File'!A:O,6,0),0)</f>
        <v>2.3460169272433791</v>
      </c>
      <c r="C51" s="26">
        <f>IFERROR(+VLOOKUP("LEULIS"&amp;A51,'Main File'!A:O,7,0),0)</f>
        <v>5.0003650239107418E-2</v>
      </c>
      <c r="D51" s="26">
        <f>IFERROR(+VLOOKUP("LEULIS"&amp;A51,'Main File'!A:O,8,0),0)</f>
        <v>0</v>
      </c>
      <c r="E51" s="26">
        <f>IFERROR(+VLOOKUP("LEULIS"&amp;A51,'Main File'!A:O,9,0),0)</f>
        <v>0.24768307715001145</v>
      </c>
      <c r="F51" s="26">
        <f>IFERROR(+VLOOKUP("LEULIS"&amp;A51,'Main File'!A:O,10,0),0)</f>
        <v>2.6437036546324979</v>
      </c>
      <c r="G51" s="26">
        <f>IFERROR(+VLOOKUP("LEULIS"&amp;A51,'Main File'!A:O,11,0),0)</f>
        <v>1.2722866302634699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0.21641690848962694</v>
      </c>
      <c r="K51" s="26">
        <f>IFERROR(+VLOOKUP("LEULIS"&amp;A51,'Main File'!A:O,15,0),0)</f>
        <v>1.4887035387530969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0.23955630930357716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5.3188057496469853E-3</v>
      </c>
      <c r="F44" s="26">
        <f>IFERROR(+VLOOKUP("LLIQDF"&amp;A44,'Main File'!A:O,10,0),0)</f>
        <v>0.24487511505322415</v>
      </c>
      <c r="G44" s="26">
        <f>IFERROR(+VLOOKUP("LLIQDF"&amp;A44,'Main File'!A:O,11,0),0)</f>
        <v>9.953776334163808E-2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5.3166932529663015E-3</v>
      </c>
      <c r="K44" s="26">
        <f>IFERROR(+VLOOKUP("LLIQDF"&amp;A44,'Main File'!A:O,15,0),0)</f>
        <v>0.10485445659460438</v>
      </c>
    </row>
    <row r="45" spans="1:11" x14ac:dyDescent="0.25">
      <c r="A45" s="9">
        <f t="shared" si="0"/>
        <v>43232</v>
      </c>
      <c r="B45" s="26">
        <f>IFERROR(+VLOOKUP("LLIQDF"&amp;A45,'Main File'!A:O,6,0),0)</f>
        <v>0.23955682243008108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5.3187972361241802E-3</v>
      </c>
      <c r="F45" s="26">
        <f>IFERROR(+VLOOKUP("LLIQDF"&amp;A45,'Main File'!A:O,10,0),0)</f>
        <v>0.24487561966620527</v>
      </c>
      <c r="G45" s="26">
        <f>IFERROR(+VLOOKUP("LLIQDF"&amp;A45,'Main File'!A:O,11,0),0)</f>
        <v>9.9537767648402095E-2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5.3166951420687055E-3</v>
      </c>
      <c r="K45" s="26">
        <f>IFERROR(+VLOOKUP("LLIQDF"&amp;A45,'Main File'!A:O,15,0),0)</f>
        <v>0.1048544627904708</v>
      </c>
    </row>
    <row r="46" spans="1:11" x14ac:dyDescent="0.25">
      <c r="A46" s="9">
        <f t="shared" si="0"/>
        <v>43233</v>
      </c>
      <c r="B46" s="26">
        <f>IFERROR(+VLOOKUP("LLIQDF"&amp;A46,'Main File'!A:O,6,0),0)</f>
        <v>0.23955681976518167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5.318812981335819E-3</v>
      </c>
      <c r="F46" s="26">
        <f>IFERROR(+VLOOKUP("LLIQDF"&amp;A46,'Main File'!A:O,10,0),0)</f>
        <v>0.2448756327465175</v>
      </c>
      <c r="G46" s="26">
        <f>IFERROR(+VLOOKUP("LLIQDF"&amp;A46,'Main File'!A:O,11,0),0)</f>
        <v>9.9537749911327494E-2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5.316690830766759E-3</v>
      </c>
      <c r="K46" s="26">
        <f>IFERROR(+VLOOKUP("LLIQDF"&amp;A46,'Main File'!A:O,15,0),0)</f>
        <v>0.10485444074209425</v>
      </c>
    </row>
    <row r="47" spans="1:11" x14ac:dyDescent="0.25">
      <c r="A47" s="9">
        <f t="shared" si="0"/>
        <v>43234</v>
      </c>
      <c r="B47" s="26">
        <f>IFERROR(+VLOOKUP("LLIQDF"&amp;A47,'Main File'!A:O,6,0),0)</f>
        <v>0.23956114959100788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5.3196296098344583E-3</v>
      </c>
      <c r="F47" s="26">
        <f>IFERROR(+VLOOKUP("LLIQDF"&amp;A47,'Main File'!A:O,10,0),0)</f>
        <v>0.24488077920084234</v>
      </c>
      <c r="G47" s="26">
        <f>IFERROR(+VLOOKUP("LLIQDF"&amp;A47,'Main File'!A:O,11,0),0)</f>
        <v>9.9542509394076537E-2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5.3175492324507257E-3</v>
      </c>
      <c r="K47" s="26">
        <f>IFERROR(+VLOOKUP("LLIQDF"&amp;A47,'Main File'!A:O,15,0),0)</f>
        <v>0.10486005862652727</v>
      </c>
    </row>
    <row r="48" spans="1:11" x14ac:dyDescent="0.25">
      <c r="A48" s="9">
        <f t="shared" si="0"/>
        <v>43235</v>
      </c>
      <c r="B48" s="26">
        <f>IFERROR(+VLOOKUP("LLIQDF"&amp;A48,'Main File'!A:O,6,0),0)</f>
        <v>0.23954690782978461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5.3169726059055164E-3</v>
      </c>
      <c r="F48" s="26">
        <f>IFERROR(+VLOOKUP("LLIQDF"&amp;A48,'Main File'!A:O,10,0),0)</f>
        <v>0.24486388043569013</v>
      </c>
      <c r="G48" s="26">
        <f>IFERROR(+VLOOKUP("LLIQDF"&amp;A48,'Main File'!A:O,11,0),0)</f>
        <v>9.9527298630844474E-2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5.3148045765593222E-3</v>
      </c>
      <c r="K48" s="26">
        <f>IFERROR(+VLOOKUP("LLIQDF"&amp;A48,'Main File'!A:O,15,0),0)</f>
        <v>0.10484210320740379</v>
      </c>
    </row>
    <row r="49" spans="1:11" x14ac:dyDescent="0.25">
      <c r="A49" s="9">
        <f t="shared" si="0"/>
        <v>43236</v>
      </c>
      <c r="B49" s="26">
        <f>IFERROR(+VLOOKUP("LLIQDF"&amp;A49,'Main File'!A:O,6,0),0)</f>
        <v>0.23953460159316145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5.3146107391924859E-3</v>
      </c>
      <c r="F49" s="26">
        <f>IFERROR(+VLOOKUP("LLIQDF"&amp;A49,'Main File'!A:O,10,0),0)</f>
        <v>0.24484921233235393</v>
      </c>
      <c r="G49" s="26">
        <f>IFERROR(+VLOOKUP("LLIQDF"&amp;A49,'Main File'!A:O,11,0),0)</f>
        <v>9.9512831187458767E-2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5.3122036503069339E-3</v>
      </c>
      <c r="K49" s="26">
        <f>IFERROR(+VLOOKUP("LLIQDF"&amp;A49,'Main File'!A:O,15,0),0)</f>
        <v>0.1048250348377657</v>
      </c>
    </row>
    <row r="50" spans="1:11" x14ac:dyDescent="0.25">
      <c r="A50" s="9">
        <f t="shared" si="0"/>
        <v>43237</v>
      </c>
      <c r="B50" s="26">
        <f>IFERROR(+VLOOKUP("LLIQDF"&amp;A50,'Main File'!A:O,6,0),0)</f>
        <v>0.23955004610440511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5.3177434474719568E-3</v>
      </c>
      <c r="F50" s="26">
        <f>IFERROR(+VLOOKUP("LLIQDF"&amp;A50,'Main File'!A:O,10,0),0)</f>
        <v>0.24486778955187707</v>
      </c>
      <c r="G50" s="26">
        <f>IFERROR(+VLOOKUP("LLIQDF"&amp;A50,'Main File'!A:O,11,0),0)</f>
        <v>9.952981999535486E-2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5.3152538901383405E-3</v>
      </c>
      <c r="K50" s="26">
        <f>IFERROR(+VLOOKUP("LLIQDF"&amp;A50,'Main File'!A:O,15,0),0)</f>
        <v>0.1048450738854932</v>
      </c>
    </row>
    <row r="51" spans="1:11" x14ac:dyDescent="0.25">
      <c r="A51" s="9">
        <f t="shared" si="0"/>
        <v>43238</v>
      </c>
      <c r="B51" s="26">
        <f>IFERROR(+VLOOKUP("LLIQDF"&amp;A51,'Main File'!A:O,6,0),0)</f>
        <v>0.2395556709031135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5.3188785263903315E-3</v>
      </c>
      <c r="F51" s="26">
        <f>IFERROR(+VLOOKUP("LLIQDF"&amp;A51,'Main File'!A:O,10,0),0)</f>
        <v>0.24487454942950382</v>
      </c>
      <c r="G51" s="26">
        <f>IFERROR(+VLOOKUP("LLIQDF"&amp;A51,'Main File'!A:O,11,0),0)</f>
        <v>9.9536400751046875E-2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5.3164135618557458E-3</v>
      </c>
      <c r="K51" s="26">
        <f>IFERROR(+VLOOKUP("LLIQDF"&amp;A51,'Main File'!A:O,15,0),0)</f>
        <v>0.10485281431290262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2018-05-18T18:44:36Z</dcterms:modified>
</cp:coreProperties>
</file>