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 &amp; Factsheet Controls\8 Daily Disclosure of TER\"/>
    </mc:Choice>
  </mc:AlternateContent>
  <xr:revisionPtr revIDLastSave="0" documentId="13_ncr:1_{4BCAA0D0-B4C8-44A4-A0BD-86D289C0740F}" xr6:coauthVersionLast="28" xr6:coauthVersionMax="28" xr10:uidLastSave="{00000000-0000-0000-0000-000000000000}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1027"/>
</workbook>
</file>

<file path=xl/calcChain.xml><?xml version="1.0" encoding="utf-8"?>
<calcChain xmlns="http://schemas.openxmlformats.org/spreadsheetml/2006/main">
  <c r="A652" i="3" l="1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 l="1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28" i="3" l="1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27" i="3" l="1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 l="1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 l="1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 l="1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 l="1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 l="1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 l="1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 l="1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 l="1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 l="1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 l="1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28" i="3" l="1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B4" i="18" l="1"/>
  <c r="B5" i="18"/>
  <c r="B6" i="18"/>
  <c r="B7" i="18"/>
  <c r="B8" i="18"/>
  <c r="G8" i="11"/>
  <c r="F22" i="5" l="1"/>
  <c r="A104" i="3" l="1"/>
  <c r="A103" i="3"/>
  <c r="A105" i="3" l="1"/>
  <c r="A7" i="28"/>
  <c r="A6" i="28"/>
  <c r="A1" i="28"/>
  <c r="A7" i="27"/>
  <c r="A6" i="27"/>
  <c r="A1" i="27"/>
  <c r="A7" i="26"/>
  <c r="A6" i="26"/>
  <c r="A1" i="26"/>
  <c r="A7" i="25"/>
  <c r="A6" i="25"/>
  <c r="A1" i="25"/>
  <c r="A7" i="24"/>
  <c r="A6" i="24"/>
  <c r="A1" i="24"/>
  <c r="A7" i="23"/>
  <c r="A6" i="23"/>
  <c r="A1" i="23"/>
  <c r="A7" i="22"/>
  <c r="A6" i="22"/>
  <c r="A1" i="22"/>
  <c r="A7" i="21"/>
  <c r="A6" i="21"/>
  <c r="A1" i="21"/>
  <c r="A6" i="20"/>
  <c r="A1" i="20"/>
  <c r="A7" i="19"/>
  <c r="A6" i="19"/>
  <c r="A1" i="19"/>
  <c r="A7" i="18"/>
  <c r="A6" i="18"/>
  <c r="A1" i="18"/>
  <c r="A7" i="17"/>
  <c r="A6" i="17"/>
  <c r="A1" i="17"/>
  <c r="A7" i="16"/>
  <c r="A6" i="16"/>
  <c r="A1" i="16"/>
  <c r="A7" i="15"/>
  <c r="A6" i="15"/>
  <c r="A1" i="15"/>
  <c r="A7" i="14"/>
  <c r="A6" i="14"/>
  <c r="A1" i="14"/>
  <c r="A7" i="13"/>
  <c r="A6" i="13"/>
  <c r="A1" i="13"/>
  <c r="A6" i="12"/>
  <c r="A1" i="12"/>
  <c r="A7" i="11"/>
  <c r="A6" i="11"/>
  <c r="A1" i="11"/>
  <c r="A7" i="10"/>
  <c r="A6" i="10"/>
  <c r="A1" i="10"/>
  <c r="A7" i="9"/>
  <c r="A6" i="9"/>
  <c r="A1" i="9"/>
  <c r="A7" i="8"/>
  <c r="A6" i="8"/>
  <c r="A1" i="8"/>
  <c r="A1" i="6"/>
  <c r="A1" i="5"/>
  <c r="A1" i="4"/>
  <c r="A1" i="7"/>
  <c r="A6" i="7"/>
  <c r="A7" i="6"/>
  <c r="A6" i="6"/>
  <c r="A6" i="5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106" i="3" l="1"/>
  <c r="D4" i="28"/>
  <c r="H4" i="28"/>
  <c r="B5" i="28"/>
  <c r="F5" i="28"/>
  <c r="J5" i="28"/>
  <c r="D6" i="28"/>
  <c r="H6" i="28"/>
  <c r="B7" i="28"/>
  <c r="F7" i="28"/>
  <c r="J7" i="28"/>
  <c r="E4" i="28"/>
  <c r="I4" i="28"/>
  <c r="C5" i="28"/>
  <c r="G5" i="28"/>
  <c r="K5" i="28"/>
  <c r="E6" i="28"/>
  <c r="I6" i="28"/>
  <c r="C7" i="28"/>
  <c r="G7" i="28"/>
  <c r="K7" i="28"/>
  <c r="B4" i="28"/>
  <c r="F4" i="28"/>
  <c r="J4" i="28"/>
  <c r="D5" i="28"/>
  <c r="H5" i="28"/>
  <c r="B6" i="28"/>
  <c r="F6" i="28"/>
  <c r="J6" i="28"/>
  <c r="D7" i="28"/>
  <c r="H7" i="28"/>
  <c r="C4" i="28"/>
  <c r="G4" i="28"/>
  <c r="K4" i="28"/>
  <c r="E5" i="28"/>
  <c r="I5" i="28"/>
  <c r="C6" i="28"/>
  <c r="G6" i="28"/>
  <c r="K6" i="28"/>
  <c r="E7" i="28"/>
  <c r="I7" i="28"/>
  <c r="A8" i="28"/>
  <c r="B5" i="27"/>
  <c r="H6" i="27"/>
  <c r="F5" i="27"/>
  <c r="B7" i="27"/>
  <c r="I7" i="27"/>
  <c r="E7" i="27"/>
  <c r="K6" i="27"/>
  <c r="G6" i="27"/>
  <c r="C6" i="27"/>
  <c r="I5" i="27"/>
  <c r="E5" i="27"/>
  <c r="K4" i="27"/>
  <c r="G4" i="27"/>
  <c r="C4" i="27"/>
  <c r="H7" i="27"/>
  <c r="D7" i="27"/>
  <c r="J6" i="27"/>
  <c r="F6" i="27"/>
  <c r="B6" i="27"/>
  <c r="H5" i="27"/>
  <c r="D5" i="27"/>
  <c r="J4" i="27"/>
  <c r="F4" i="27"/>
  <c r="B4" i="27"/>
  <c r="K7" i="27"/>
  <c r="G7" i="27"/>
  <c r="C7" i="27"/>
  <c r="I6" i="27"/>
  <c r="E6" i="27"/>
  <c r="K5" i="27"/>
  <c r="G5" i="27"/>
  <c r="C5" i="27"/>
  <c r="I4" i="27"/>
  <c r="E4" i="27"/>
  <c r="D4" i="27"/>
  <c r="F7" i="27"/>
  <c r="J5" i="27"/>
  <c r="H4" i="27"/>
  <c r="D6" i="27"/>
  <c r="J7" i="27"/>
  <c r="A8" i="27"/>
  <c r="I7" i="26"/>
  <c r="E7" i="26"/>
  <c r="K6" i="26"/>
  <c r="G6" i="26"/>
  <c r="C6" i="26"/>
  <c r="I5" i="26"/>
  <c r="E5" i="26"/>
  <c r="K4" i="26"/>
  <c r="G4" i="26"/>
  <c r="C4" i="26"/>
  <c r="H7" i="26"/>
  <c r="D7" i="26"/>
  <c r="J6" i="26"/>
  <c r="F6" i="26"/>
  <c r="B6" i="26"/>
  <c r="H5" i="26"/>
  <c r="D5" i="26"/>
  <c r="J4" i="26"/>
  <c r="F4" i="26"/>
  <c r="B4" i="26"/>
  <c r="J7" i="25"/>
  <c r="K7" i="26"/>
  <c r="G7" i="26"/>
  <c r="C7" i="26"/>
  <c r="I6" i="26"/>
  <c r="E6" i="26"/>
  <c r="K5" i="26"/>
  <c r="G5" i="26"/>
  <c r="C5" i="26"/>
  <c r="I4" i="26"/>
  <c r="E4" i="26"/>
  <c r="D6" i="25"/>
  <c r="H4" i="26"/>
  <c r="D6" i="26"/>
  <c r="J7" i="26"/>
  <c r="B5" i="26"/>
  <c r="H6" i="26"/>
  <c r="H4" i="25"/>
  <c r="F5" i="26"/>
  <c r="B7" i="26"/>
  <c r="D4" i="26"/>
  <c r="J5" i="26"/>
  <c r="F7" i="26"/>
  <c r="A8" i="26"/>
  <c r="B5" i="25"/>
  <c r="H6" i="25"/>
  <c r="F5" i="25"/>
  <c r="B7" i="25"/>
  <c r="D4" i="25"/>
  <c r="J5" i="25"/>
  <c r="F7" i="25"/>
  <c r="E4" i="25"/>
  <c r="I4" i="25"/>
  <c r="C5" i="25"/>
  <c r="G5" i="25"/>
  <c r="K5" i="25"/>
  <c r="E6" i="25"/>
  <c r="I6" i="25"/>
  <c r="C7" i="25"/>
  <c r="G7" i="25"/>
  <c r="K7" i="25"/>
  <c r="B4" i="25"/>
  <c r="F4" i="25"/>
  <c r="J4" i="25"/>
  <c r="D5" i="25"/>
  <c r="H5" i="25"/>
  <c r="B6" i="25"/>
  <c r="F6" i="25"/>
  <c r="J6" i="25"/>
  <c r="D7" i="25"/>
  <c r="H7" i="25"/>
  <c r="C4" i="25"/>
  <c r="G4" i="25"/>
  <c r="K4" i="25"/>
  <c r="E5" i="25"/>
  <c r="I5" i="25"/>
  <c r="C6" i="25"/>
  <c r="G6" i="25"/>
  <c r="K6" i="25"/>
  <c r="E7" i="25"/>
  <c r="I7" i="25"/>
  <c r="A8" i="25"/>
  <c r="G4" i="24"/>
  <c r="E5" i="24"/>
  <c r="C6" i="24"/>
  <c r="K6" i="24"/>
  <c r="I7" i="24"/>
  <c r="H4" i="24"/>
  <c r="F5" i="24"/>
  <c r="D6" i="24"/>
  <c r="B7" i="24"/>
  <c r="J7" i="24"/>
  <c r="C4" i="24"/>
  <c r="K4" i="24"/>
  <c r="I5" i="24"/>
  <c r="G6" i="24"/>
  <c r="E7" i="24"/>
  <c r="D4" i="24"/>
  <c r="B5" i="24"/>
  <c r="J5" i="24"/>
  <c r="H6" i="24"/>
  <c r="F7" i="24"/>
  <c r="E4" i="24"/>
  <c r="I4" i="24"/>
  <c r="C5" i="24"/>
  <c r="G5" i="24"/>
  <c r="K5" i="24"/>
  <c r="E6" i="24"/>
  <c r="I6" i="24"/>
  <c r="C7" i="24"/>
  <c r="G7" i="24"/>
  <c r="K7" i="24"/>
  <c r="B4" i="24"/>
  <c r="F4" i="24"/>
  <c r="J4" i="24"/>
  <c r="D5" i="24"/>
  <c r="H5" i="24"/>
  <c r="B6" i="24"/>
  <c r="F6" i="24"/>
  <c r="J6" i="24"/>
  <c r="D7" i="24"/>
  <c r="H7" i="24"/>
  <c r="A8" i="24"/>
  <c r="D4" i="23"/>
  <c r="F7" i="23"/>
  <c r="D6" i="22"/>
  <c r="H4" i="23"/>
  <c r="D6" i="23"/>
  <c r="J7" i="23"/>
  <c r="J5" i="23"/>
  <c r="I7" i="23"/>
  <c r="E7" i="23"/>
  <c r="K6" i="23"/>
  <c r="G6" i="23"/>
  <c r="C6" i="23"/>
  <c r="I5" i="23"/>
  <c r="E5" i="23"/>
  <c r="K4" i="23"/>
  <c r="G4" i="23"/>
  <c r="C4" i="23"/>
  <c r="F5" i="22"/>
  <c r="H7" i="23"/>
  <c r="D7" i="23"/>
  <c r="J6" i="23"/>
  <c r="F6" i="23"/>
  <c r="B6" i="23"/>
  <c r="H5" i="23"/>
  <c r="D5" i="23"/>
  <c r="J4" i="23"/>
  <c r="F4" i="23"/>
  <c r="B4" i="23"/>
  <c r="J7" i="22"/>
  <c r="H4" i="22"/>
  <c r="K7" i="23"/>
  <c r="G7" i="23"/>
  <c r="C7" i="23"/>
  <c r="I6" i="23"/>
  <c r="E6" i="23"/>
  <c r="K5" i="23"/>
  <c r="G5" i="23"/>
  <c r="C5" i="23"/>
  <c r="I4" i="23"/>
  <c r="E4" i="23"/>
  <c r="B7" i="22"/>
  <c r="B5" i="23"/>
  <c r="H6" i="23"/>
  <c r="F5" i="23"/>
  <c r="B7" i="23"/>
  <c r="A8" i="23"/>
  <c r="B5" i="22"/>
  <c r="H6" i="22"/>
  <c r="D4" i="22"/>
  <c r="J5" i="22"/>
  <c r="F7" i="22"/>
  <c r="E4" i="22"/>
  <c r="I4" i="22"/>
  <c r="C5" i="22"/>
  <c r="G5" i="22"/>
  <c r="K5" i="22"/>
  <c r="E6" i="22"/>
  <c r="I6" i="22"/>
  <c r="C7" i="22"/>
  <c r="G7" i="22"/>
  <c r="K7" i="22"/>
  <c r="B4" i="22"/>
  <c r="F4" i="22"/>
  <c r="J4" i="22"/>
  <c r="D5" i="22"/>
  <c r="H5" i="22"/>
  <c r="B6" i="22"/>
  <c r="F6" i="22"/>
  <c r="J6" i="22"/>
  <c r="D7" i="22"/>
  <c r="H7" i="22"/>
  <c r="C4" i="22"/>
  <c r="G4" i="22"/>
  <c r="K4" i="22"/>
  <c r="E5" i="22"/>
  <c r="I5" i="22"/>
  <c r="C6" i="22"/>
  <c r="G6" i="22"/>
  <c r="K6" i="22"/>
  <c r="E7" i="22"/>
  <c r="I7" i="22"/>
  <c r="A8" i="22"/>
  <c r="D4" i="21"/>
  <c r="J5" i="21"/>
  <c r="F7" i="21"/>
  <c r="H4" i="21"/>
  <c r="D6" i="21"/>
  <c r="J7" i="21"/>
  <c r="B5" i="21"/>
  <c r="H6" i="21"/>
  <c r="F5" i="21"/>
  <c r="B7" i="21"/>
  <c r="E4" i="21"/>
  <c r="I4" i="21"/>
  <c r="C5" i="21"/>
  <c r="G5" i="21"/>
  <c r="K5" i="21"/>
  <c r="E6" i="21"/>
  <c r="I6" i="21"/>
  <c r="C7" i="21"/>
  <c r="G7" i="21"/>
  <c r="K7" i="21"/>
  <c r="B4" i="21"/>
  <c r="F4" i="21"/>
  <c r="J4" i="21"/>
  <c r="D5" i="21"/>
  <c r="H5" i="21"/>
  <c r="B6" i="21"/>
  <c r="F6" i="21"/>
  <c r="J6" i="21"/>
  <c r="D7" i="21"/>
  <c r="H7" i="21"/>
  <c r="C4" i="21"/>
  <c r="G4" i="21"/>
  <c r="K4" i="21"/>
  <c r="E5" i="21"/>
  <c r="I5" i="21"/>
  <c r="C6" i="21"/>
  <c r="G6" i="21"/>
  <c r="K6" i="21"/>
  <c r="E7" i="21"/>
  <c r="I7" i="21"/>
  <c r="A8" i="21"/>
  <c r="D4" i="20"/>
  <c r="J5" i="20"/>
  <c r="F7" i="20"/>
  <c r="H4" i="20"/>
  <c r="D6" i="20"/>
  <c r="J7" i="20"/>
  <c r="B5" i="20"/>
  <c r="H6" i="20"/>
  <c r="F5" i="20"/>
  <c r="B7" i="20"/>
  <c r="I4" i="20"/>
  <c r="C5" i="20"/>
  <c r="G5" i="20"/>
  <c r="E6" i="20"/>
  <c r="I6" i="20"/>
  <c r="C7" i="20"/>
  <c r="G7" i="20"/>
  <c r="K7" i="20"/>
  <c r="B4" i="20"/>
  <c r="F4" i="20"/>
  <c r="J4" i="20"/>
  <c r="D5" i="20"/>
  <c r="H5" i="20"/>
  <c r="B6" i="20"/>
  <c r="F6" i="20"/>
  <c r="J6" i="20"/>
  <c r="D7" i="20"/>
  <c r="H7" i="20"/>
  <c r="E4" i="20"/>
  <c r="K5" i="20"/>
  <c r="C4" i="20"/>
  <c r="G4" i="20"/>
  <c r="K4" i="20"/>
  <c r="E5" i="20"/>
  <c r="I5" i="20"/>
  <c r="C6" i="20"/>
  <c r="G6" i="20"/>
  <c r="K6" i="20"/>
  <c r="E7" i="20"/>
  <c r="I7" i="20"/>
  <c r="A7" i="20"/>
  <c r="F5" i="19"/>
  <c r="B7" i="19"/>
  <c r="D4" i="19"/>
  <c r="J5" i="19"/>
  <c r="F7" i="19"/>
  <c r="H4" i="19"/>
  <c r="D6" i="19"/>
  <c r="J7" i="19"/>
  <c r="B5" i="19"/>
  <c r="H6" i="19"/>
  <c r="F5" i="18"/>
  <c r="E4" i="19"/>
  <c r="I4" i="19"/>
  <c r="C5" i="19"/>
  <c r="G5" i="19"/>
  <c r="K5" i="19"/>
  <c r="E6" i="19"/>
  <c r="I6" i="19"/>
  <c r="C7" i="19"/>
  <c r="G7" i="19"/>
  <c r="K7" i="19"/>
  <c r="B4" i="19"/>
  <c r="F4" i="19"/>
  <c r="J4" i="19"/>
  <c r="D5" i="19"/>
  <c r="H5" i="19"/>
  <c r="B6" i="19"/>
  <c r="F6" i="19"/>
  <c r="J6" i="19"/>
  <c r="D7" i="19"/>
  <c r="H7" i="19"/>
  <c r="C4" i="19"/>
  <c r="G4" i="19"/>
  <c r="K4" i="19"/>
  <c r="E5" i="19"/>
  <c r="I5" i="19"/>
  <c r="C6" i="19"/>
  <c r="G6" i="19"/>
  <c r="K6" i="19"/>
  <c r="E7" i="19"/>
  <c r="I7" i="19"/>
  <c r="A8" i="19"/>
  <c r="I7" i="18"/>
  <c r="E7" i="18"/>
  <c r="K6" i="18"/>
  <c r="G6" i="18"/>
  <c r="C6" i="18"/>
  <c r="I5" i="18"/>
  <c r="E5" i="18"/>
  <c r="K4" i="18"/>
  <c r="G4" i="18"/>
  <c r="C4" i="18"/>
  <c r="H7" i="18"/>
  <c r="D7" i="18"/>
  <c r="J6" i="18"/>
  <c r="F6" i="18"/>
  <c r="H5" i="18"/>
  <c r="D5" i="18"/>
  <c r="J4" i="18"/>
  <c r="F4" i="18"/>
  <c r="J5" i="17"/>
  <c r="K7" i="18"/>
  <c r="G7" i="18"/>
  <c r="C7" i="18"/>
  <c r="I6" i="18"/>
  <c r="E6" i="18"/>
  <c r="K5" i="18"/>
  <c r="G5" i="18"/>
  <c r="C5" i="18"/>
  <c r="I4" i="18"/>
  <c r="E4" i="18"/>
  <c r="D4" i="17"/>
  <c r="D4" i="18"/>
  <c r="J5" i="18"/>
  <c r="F7" i="18"/>
  <c r="H4" i="18"/>
  <c r="D6" i="18"/>
  <c r="J7" i="18"/>
  <c r="H6" i="18"/>
  <c r="A8" i="18"/>
  <c r="F7" i="17"/>
  <c r="H4" i="17"/>
  <c r="D6" i="17"/>
  <c r="J7" i="17"/>
  <c r="B5" i="17"/>
  <c r="H6" i="17"/>
  <c r="F5" i="17"/>
  <c r="B7" i="17"/>
  <c r="E4" i="17"/>
  <c r="I4" i="17"/>
  <c r="C5" i="17"/>
  <c r="G5" i="17"/>
  <c r="K5" i="17"/>
  <c r="E6" i="17"/>
  <c r="I6" i="17"/>
  <c r="C7" i="17"/>
  <c r="G7" i="17"/>
  <c r="K7" i="17"/>
  <c r="B4" i="17"/>
  <c r="F4" i="17"/>
  <c r="J4" i="17"/>
  <c r="D5" i="17"/>
  <c r="H5" i="17"/>
  <c r="B6" i="17"/>
  <c r="F6" i="17"/>
  <c r="J6" i="17"/>
  <c r="D7" i="17"/>
  <c r="H7" i="17"/>
  <c r="C4" i="17"/>
  <c r="G4" i="17"/>
  <c r="K4" i="17"/>
  <c r="E5" i="17"/>
  <c r="I5" i="17"/>
  <c r="C6" i="17"/>
  <c r="G6" i="17"/>
  <c r="K6" i="17"/>
  <c r="E7" i="17"/>
  <c r="I7" i="17"/>
  <c r="A8" i="17"/>
  <c r="B7" i="16"/>
  <c r="D4" i="16"/>
  <c r="J5" i="16"/>
  <c r="F7" i="16"/>
  <c r="H4" i="16"/>
  <c r="D6" i="16"/>
  <c r="J7" i="16"/>
  <c r="I7" i="16"/>
  <c r="E7" i="16"/>
  <c r="K6" i="16"/>
  <c r="G6" i="16"/>
  <c r="C6" i="16"/>
  <c r="I5" i="16"/>
  <c r="E5" i="16"/>
  <c r="K4" i="16"/>
  <c r="G4" i="16"/>
  <c r="C4" i="16"/>
  <c r="H7" i="16"/>
  <c r="D7" i="16"/>
  <c r="J6" i="16"/>
  <c r="F6" i="16"/>
  <c r="B6" i="16"/>
  <c r="H5" i="16"/>
  <c r="D5" i="16"/>
  <c r="J4" i="16"/>
  <c r="F4" i="16"/>
  <c r="B4" i="16"/>
  <c r="K7" i="16"/>
  <c r="G7" i="16"/>
  <c r="C7" i="16"/>
  <c r="I6" i="16"/>
  <c r="E6" i="16"/>
  <c r="K5" i="16"/>
  <c r="G5" i="16"/>
  <c r="C5" i="16"/>
  <c r="I4" i="16"/>
  <c r="E4" i="16"/>
  <c r="B5" i="16"/>
  <c r="H6" i="16"/>
  <c r="F5" i="16"/>
  <c r="A8" i="16"/>
  <c r="B7" i="15"/>
  <c r="I4" i="15"/>
  <c r="G5" i="15"/>
  <c r="E6" i="15"/>
  <c r="C7" i="15"/>
  <c r="K7" i="15"/>
  <c r="H4" i="15"/>
  <c r="D6" i="15"/>
  <c r="J7" i="15"/>
  <c r="D4" i="15"/>
  <c r="B5" i="15"/>
  <c r="J5" i="15"/>
  <c r="H6" i="15"/>
  <c r="F7" i="15"/>
  <c r="F5" i="15"/>
  <c r="I7" i="15"/>
  <c r="E7" i="15"/>
  <c r="K6" i="15"/>
  <c r="G6" i="15"/>
  <c r="C6" i="15"/>
  <c r="I5" i="15"/>
  <c r="E5" i="15"/>
  <c r="K4" i="15"/>
  <c r="G4" i="15"/>
  <c r="C4" i="15"/>
  <c r="H7" i="15"/>
  <c r="D7" i="15"/>
  <c r="J6" i="15"/>
  <c r="F6" i="15"/>
  <c r="B6" i="15"/>
  <c r="H5" i="15"/>
  <c r="D5" i="15"/>
  <c r="J4" i="15"/>
  <c r="F4" i="15"/>
  <c r="B4" i="15"/>
  <c r="E4" i="15"/>
  <c r="C5" i="15"/>
  <c r="K5" i="15"/>
  <c r="I6" i="15"/>
  <c r="G7" i="15"/>
  <c r="A8" i="15"/>
  <c r="H4" i="14"/>
  <c r="B7" i="14"/>
  <c r="I4" i="14"/>
  <c r="G5" i="14"/>
  <c r="E6" i="14"/>
  <c r="C7" i="14"/>
  <c r="K7" i="14"/>
  <c r="F5" i="14"/>
  <c r="J7" i="14"/>
  <c r="D4" i="14"/>
  <c r="B5" i="14"/>
  <c r="J5" i="14"/>
  <c r="H6" i="14"/>
  <c r="F7" i="14"/>
  <c r="D6" i="14"/>
  <c r="E4" i="14"/>
  <c r="C5" i="14"/>
  <c r="K5" i="14"/>
  <c r="I6" i="14"/>
  <c r="G7" i="14"/>
  <c r="B4" i="14"/>
  <c r="F4" i="14"/>
  <c r="J4" i="14"/>
  <c r="D5" i="14"/>
  <c r="H5" i="14"/>
  <c r="B6" i="14"/>
  <c r="F6" i="14"/>
  <c r="J6" i="14"/>
  <c r="D7" i="14"/>
  <c r="H7" i="14"/>
  <c r="C4" i="14"/>
  <c r="G4" i="14"/>
  <c r="K4" i="14"/>
  <c r="E5" i="14"/>
  <c r="I5" i="14"/>
  <c r="C6" i="14"/>
  <c r="G6" i="14"/>
  <c r="K6" i="14"/>
  <c r="E7" i="14"/>
  <c r="I7" i="14"/>
  <c r="A8" i="14"/>
  <c r="D4" i="13"/>
  <c r="J5" i="13"/>
  <c r="F7" i="13"/>
  <c r="I7" i="13"/>
  <c r="E7" i="13"/>
  <c r="K6" i="13"/>
  <c r="G6" i="13"/>
  <c r="C6" i="13"/>
  <c r="I5" i="13"/>
  <c r="E5" i="13"/>
  <c r="K4" i="13"/>
  <c r="G4" i="13"/>
  <c r="C4" i="13"/>
  <c r="I4" i="12"/>
  <c r="H7" i="13"/>
  <c r="D7" i="13"/>
  <c r="J6" i="13"/>
  <c r="F6" i="13"/>
  <c r="B6" i="13"/>
  <c r="H5" i="13"/>
  <c r="D5" i="13"/>
  <c r="J4" i="13"/>
  <c r="F4" i="13"/>
  <c r="B4" i="13"/>
  <c r="K7" i="13"/>
  <c r="G7" i="13"/>
  <c r="C7" i="13"/>
  <c r="I6" i="13"/>
  <c r="E6" i="13"/>
  <c r="K5" i="13"/>
  <c r="G5" i="13"/>
  <c r="C5" i="13"/>
  <c r="I4" i="13"/>
  <c r="E4" i="13"/>
  <c r="K7" i="12"/>
  <c r="F5" i="13"/>
  <c r="B7" i="13"/>
  <c r="E6" i="12"/>
  <c r="H4" i="13"/>
  <c r="D6" i="13"/>
  <c r="J7" i="13"/>
  <c r="B5" i="13"/>
  <c r="H6" i="13"/>
  <c r="A8" i="13"/>
  <c r="C5" i="12"/>
  <c r="I6" i="12"/>
  <c r="G5" i="12"/>
  <c r="C7" i="12"/>
  <c r="B4" i="12"/>
  <c r="J7" i="11"/>
  <c r="E4" i="12"/>
  <c r="K5" i="12"/>
  <c r="G7" i="12"/>
  <c r="F4" i="12"/>
  <c r="J4" i="12"/>
  <c r="D5" i="12"/>
  <c r="H5" i="12"/>
  <c r="B6" i="12"/>
  <c r="F6" i="12"/>
  <c r="J6" i="12"/>
  <c r="D7" i="12"/>
  <c r="H7" i="12"/>
  <c r="H4" i="11"/>
  <c r="C4" i="12"/>
  <c r="G4" i="12"/>
  <c r="K4" i="12"/>
  <c r="E5" i="12"/>
  <c r="I5" i="12"/>
  <c r="C6" i="12"/>
  <c r="G6" i="12"/>
  <c r="K6" i="12"/>
  <c r="E7" i="12"/>
  <c r="I7" i="12"/>
  <c r="D6" i="11"/>
  <c r="D4" i="12"/>
  <c r="H4" i="12"/>
  <c r="B5" i="12"/>
  <c r="F5" i="12"/>
  <c r="J5" i="12"/>
  <c r="D6" i="12"/>
  <c r="H6" i="12"/>
  <c r="B7" i="12"/>
  <c r="F7" i="12"/>
  <c r="J7" i="12"/>
  <c r="A7" i="12"/>
  <c r="H6" i="11"/>
  <c r="F5" i="11"/>
  <c r="B7" i="11"/>
  <c r="B5" i="11"/>
  <c r="D4" i="11"/>
  <c r="J5" i="11"/>
  <c r="F7" i="11"/>
  <c r="E4" i="11"/>
  <c r="I4" i="11"/>
  <c r="C5" i="11"/>
  <c r="G5" i="11"/>
  <c r="K5" i="11"/>
  <c r="E6" i="11"/>
  <c r="I6" i="11"/>
  <c r="C7" i="11"/>
  <c r="G7" i="11"/>
  <c r="K7" i="11"/>
  <c r="B4" i="11"/>
  <c r="F4" i="11"/>
  <c r="J4" i="11"/>
  <c r="D5" i="11"/>
  <c r="H5" i="11"/>
  <c r="B6" i="11"/>
  <c r="F6" i="11"/>
  <c r="J6" i="11"/>
  <c r="D7" i="11"/>
  <c r="H7" i="11"/>
  <c r="C4" i="11"/>
  <c r="G4" i="11"/>
  <c r="K4" i="11"/>
  <c r="E5" i="11"/>
  <c r="I5" i="11"/>
  <c r="C6" i="11"/>
  <c r="G6" i="11"/>
  <c r="K6" i="11"/>
  <c r="E7" i="11"/>
  <c r="I7" i="11"/>
  <c r="A8" i="11"/>
  <c r="J7" i="9"/>
  <c r="H4" i="10"/>
  <c r="D6" i="10"/>
  <c r="J7" i="10"/>
  <c r="B5" i="10"/>
  <c r="H6" i="10"/>
  <c r="I7" i="10"/>
  <c r="E7" i="10"/>
  <c r="K6" i="10"/>
  <c r="G6" i="10"/>
  <c r="C6" i="10"/>
  <c r="I5" i="10"/>
  <c r="E5" i="10"/>
  <c r="K4" i="10"/>
  <c r="G4" i="10"/>
  <c r="C4" i="10"/>
  <c r="D6" i="9"/>
  <c r="H7" i="10"/>
  <c r="D7" i="10"/>
  <c r="J6" i="10"/>
  <c r="F6" i="10"/>
  <c r="B6" i="10"/>
  <c r="H5" i="10"/>
  <c r="D5" i="10"/>
  <c r="J4" i="10"/>
  <c r="F4" i="10"/>
  <c r="B4" i="10"/>
  <c r="H4" i="9"/>
  <c r="K7" i="10"/>
  <c r="G7" i="10"/>
  <c r="C7" i="10"/>
  <c r="I6" i="10"/>
  <c r="E6" i="10"/>
  <c r="K5" i="10"/>
  <c r="G5" i="10"/>
  <c r="C5" i="10"/>
  <c r="I4" i="10"/>
  <c r="E4" i="10"/>
  <c r="F5" i="10"/>
  <c r="B7" i="10"/>
  <c r="D4" i="10"/>
  <c r="J5" i="10"/>
  <c r="F7" i="10"/>
  <c r="A8" i="10"/>
  <c r="B5" i="9"/>
  <c r="H6" i="9"/>
  <c r="F5" i="9"/>
  <c r="B7" i="9"/>
  <c r="I7" i="9"/>
  <c r="E7" i="9"/>
  <c r="K6" i="9"/>
  <c r="G6" i="9"/>
  <c r="C6" i="9"/>
  <c r="I5" i="9"/>
  <c r="E5" i="9"/>
  <c r="K4" i="9"/>
  <c r="G4" i="9"/>
  <c r="C4" i="9"/>
  <c r="H7" i="9"/>
  <c r="D7" i="9"/>
  <c r="J6" i="9"/>
  <c r="F6" i="9"/>
  <c r="B6" i="9"/>
  <c r="H5" i="9"/>
  <c r="D5" i="9"/>
  <c r="J4" i="9"/>
  <c r="F4" i="9"/>
  <c r="B4" i="9"/>
  <c r="K7" i="9"/>
  <c r="G7" i="9"/>
  <c r="C7" i="9"/>
  <c r="I6" i="9"/>
  <c r="E6" i="9"/>
  <c r="K5" i="9"/>
  <c r="G5" i="9"/>
  <c r="C5" i="9"/>
  <c r="I4" i="9"/>
  <c r="E4" i="9"/>
  <c r="D4" i="9"/>
  <c r="J5" i="9"/>
  <c r="F7" i="9"/>
  <c r="A8" i="9"/>
  <c r="H6" i="8"/>
  <c r="B7" i="8"/>
  <c r="D4" i="8"/>
  <c r="J5" i="8"/>
  <c r="F7" i="8"/>
  <c r="B5" i="8"/>
  <c r="F5" i="8"/>
  <c r="H4" i="8"/>
  <c r="D6" i="8"/>
  <c r="J7" i="8"/>
  <c r="E4" i="8"/>
  <c r="I4" i="8"/>
  <c r="C5" i="8"/>
  <c r="G5" i="8"/>
  <c r="K5" i="8"/>
  <c r="E6" i="8"/>
  <c r="I6" i="8"/>
  <c r="C7" i="8"/>
  <c r="G7" i="8"/>
  <c r="K7" i="8"/>
  <c r="B4" i="8"/>
  <c r="F4" i="8"/>
  <c r="J4" i="8"/>
  <c r="D5" i="8"/>
  <c r="H5" i="8"/>
  <c r="B6" i="8"/>
  <c r="F6" i="8"/>
  <c r="J6" i="8"/>
  <c r="D7" i="8"/>
  <c r="H7" i="8"/>
  <c r="J4" i="5"/>
  <c r="C4" i="8"/>
  <c r="G4" i="8"/>
  <c r="K4" i="8"/>
  <c r="E5" i="8"/>
  <c r="I5" i="8"/>
  <c r="C6" i="8"/>
  <c r="G6" i="8"/>
  <c r="K6" i="8"/>
  <c r="E7" i="8"/>
  <c r="I7" i="8"/>
  <c r="A8" i="8"/>
  <c r="H4" i="4"/>
  <c r="D5" i="4"/>
  <c r="B4" i="4"/>
  <c r="J4" i="4"/>
  <c r="D4" i="4"/>
  <c r="D4" i="5"/>
  <c r="G4" i="6"/>
  <c r="F4" i="4"/>
  <c r="F5" i="4"/>
  <c r="H6" i="4"/>
  <c r="J7" i="4"/>
  <c r="J5" i="5"/>
  <c r="K6" i="5"/>
  <c r="E6" i="6"/>
  <c r="I7" i="7"/>
  <c r="E7" i="7"/>
  <c r="K6" i="7"/>
  <c r="G6" i="7"/>
  <c r="C6" i="7"/>
  <c r="I5" i="7"/>
  <c r="E5" i="7"/>
  <c r="K4" i="7"/>
  <c r="G4" i="7"/>
  <c r="C4" i="7"/>
  <c r="H7" i="7"/>
  <c r="D7" i="7"/>
  <c r="J6" i="7"/>
  <c r="F6" i="7"/>
  <c r="B6" i="7"/>
  <c r="H5" i="7"/>
  <c r="D5" i="7"/>
  <c r="J4" i="7"/>
  <c r="F4" i="7"/>
  <c r="B4" i="7"/>
  <c r="K7" i="7"/>
  <c r="G7" i="7"/>
  <c r="C7" i="7"/>
  <c r="I6" i="7"/>
  <c r="E6" i="7"/>
  <c r="K5" i="7"/>
  <c r="G5" i="7"/>
  <c r="C5" i="7"/>
  <c r="I4" i="7"/>
  <c r="E4" i="7"/>
  <c r="F7" i="7"/>
  <c r="J5" i="7"/>
  <c r="D4" i="7"/>
  <c r="J7" i="6"/>
  <c r="F7" i="6"/>
  <c r="B7" i="6"/>
  <c r="H6" i="6"/>
  <c r="D6" i="6"/>
  <c r="J5" i="6"/>
  <c r="B7" i="7"/>
  <c r="F5" i="7"/>
  <c r="I7" i="6"/>
  <c r="E7" i="6"/>
  <c r="K6" i="6"/>
  <c r="G6" i="6"/>
  <c r="H6" i="7"/>
  <c r="B5" i="7"/>
  <c r="J7" i="7"/>
  <c r="H7" i="6"/>
  <c r="J6" i="6"/>
  <c r="C6" i="6"/>
  <c r="H5" i="6"/>
  <c r="D5" i="6"/>
  <c r="J4" i="6"/>
  <c r="F4" i="6"/>
  <c r="B4" i="6"/>
  <c r="H7" i="5"/>
  <c r="D7" i="5"/>
  <c r="D6" i="7"/>
  <c r="G7" i="6"/>
  <c r="I6" i="6"/>
  <c r="B6" i="6"/>
  <c r="G5" i="6"/>
  <c r="C5" i="6"/>
  <c r="I4" i="6"/>
  <c r="E4" i="6"/>
  <c r="K7" i="5"/>
  <c r="G7" i="5"/>
  <c r="C7" i="5"/>
  <c r="I6" i="5"/>
  <c r="E6" i="5"/>
  <c r="K5" i="5"/>
  <c r="G5" i="5"/>
  <c r="C5" i="5"/>
  <c r="I4" i="5"/>
  <c r="E4" i="5"/>
  <c r="H4" i="7"/>
  <c r="D7" i="6"/>
  <c r="F6" i="6"/>
  <c r="K5" i="6"/>
  <c r="F5" i="6"/>
  <c r="B5" i="6"/>
  <c r="H4" i="6"/>
  <c r="D4" i="6"/>
  <c r="E4" i="4"/>
  <c r="I4" i="4"/>
  <c r="C5" i="4"/>
  <c r="G5" i="4"/>
  <c r="K5" i="4"/>
  <c r="E6" i="4"/>
  <c r="I6" i="4"/>
  <c r="C7" i="4"/>
  <c r="G7" i="4"/>
  <c r="K7" i="4"/>
  <c r="F4" i="5"/>
  <c r="K4" i="5"/>
  <c r="F5" i="5"/>
  <c r="B6" i="5"/>
  <c r="G6" i="5"/>
  <c r="B7" i="5"/>
  <c r="J7" i="5"/>
  <c r="K4" i="6"/>
  <c r="C7" i="6"/>
  <c r="B5" i="4"/>
  <c r="D6" i="4"/>
  <c r="F7" i="4"/>
  <c r="E5" i="5"/>
  <c r="I7" i="5"/>
  <c r="H5" i="4"/>
  <c r="B6" i="4"/>
  <c r="F6" i="4"/>
  <c r="J6" i="4"/>
  <c r="D7" i="4"/>
  <c r="H7" i="4"/>
  <c r="B4" i="5"/>
  <c r="G4" i="5"/>
  <c r="B5" i="5"/>
  <c r="H5" i="5"/>
  <c r="C6" i="5"/>
  <c r="H6" i="5"/>
  <c r="E7" i="5"/>
  <c r="E5" i="6"/>
  <c r="K7" i="6"/>
  <c r="J5" i="4"/>
  <c r="B7" i="4"/>
  <c r="F6" i="5"/>
  <c r="C4" i="4"/>
  <c r="G4" i="4"/>
  <c r="K4" i="4"/>
  <c r="E5" i="4"/>
  <c r="I5" i="4"/>
  <c r="C6" i="4"/>
  <c r="G6" i="4"/>
  <c r="K6" i="4"/>
  <c r="E7" i="4"/>
  <c r="I7" i="4"/>
  <c r="C4" i="5"/>
  <c r="H4" i="5"/>
  <c r="D5" i="5"/>
  <c r="I5" i="5"/>
  <c r="D6" i="5"/>
  <c r="J6" i="5"/>
  <c r="F7" i="5"/>
  <c r="C4" i="6"/>
  <c r="I5" i="6"/>
  <c r="A7" i="7"/>
  <c r="A8" i="7"/>
  <c r="A8" i="6"/>
  <c r="A7" i="5"/>
  <c r="A107" i="3" l="1"/>
  <c r="A9" i="28"/>
  <c r="A9" i="27"/>
  <c r="A9" i="26"/>
  <c r="A9" i="25"/>
  <c r="A9" i="24"/>
  <c r="A9" i="23"/>
  <c r="A9" i="22"/>
  <c r="A9" i="21"/>
  <c r="A8" i="20"/>
  <c r="A9" i="19"/>
  <c r="A9" i="18"/>
  <c r="A9" i="17"/>
  <c r="A9" i="16"/>
  <c r="A9" i="15"/>
  <c r="A9" i="14"/>
  <c r="A9" i="13"/>
  <c r="A8" i="12"/>
  <c r="A9" i="11"/>
  <c r="A9" i="10"/>
  <c r="A9" i="9"/>
  <c r="A9" i="8"/>
  <c r="A9" i="7"/>
  <c r="A9" i="6"/>
  <c r="A8" i="5"/>
  <c r="A108" i="3" l="1"/>
  <c r="A10" i="28"/>
  <c r="A10" i="27"/>
  <c r="A10" i="26"/>
  <c r="A10" i="25"/>
  <c r="A10" i="24"/>
  <c r="A10" i="23"/>
  <c r="A10" i="22"/>
  <c r="A10" i="21"/>
  <c r="A9" i="20"/>
  <c r="A10" i="19"/>
  <c r="A10" i="18"/>
  <c r="A10" i="17"/>
  <c r="A10" i="16"/>
  <c r="A10" i="15"/>
  <c r="A10" i="14"/>
  <c r="A10" i="13"/>
  <c r="A9" i="12"/>
  <c r="A10" i="11"/>
  <c r="A10" i="10"/>
  <c r="A10" i="9"/>
  <c r="A10" i="8"/>
  <c r="A10" i="7"/>
  <c r="A10" i="6"/>
  <c r="A9" i="5"/>
  <c r="A109" i="3" l="1"/>
  <c r="A11" i="28"/>
  <c r="A11" i="27"/>
  <c r="A11" i="26"/>
  <c r="A11" i="25"/>
  <c r="A11" i="24"/>
  <c r="A11" i="23"/>
  <c r="A11" i="22"/>
  <c r="A11" i="21"/>
  <c r="A10" i="20"/>
  <c r="A11" i="19"/>
  <c r="A11" i="18"/>
  <c r="A11" i="17"/>
  <c r="A11" i="16"/>
  <c r="A11" i="15"/>
  <c r="A11" i="14"/>
  <c r="A11" i="13"/>
  <c r="A10" i="12"/>
  <c r="A11" i="11"/>
  <c r="A11" i="10"/>
  <c r="A11" i="9"/>
  <c r="A11" i="8"/>
  <c r="A11" i="7"/>
  <c r="A11" i="6"/>
  <c r="A10" i="5"/>
  <c r="A110" i="3" l="1"/>
  <c r="A12" i="28"/>
  <c r="A12" i="27"/>
  <c r="A12" i="26"/>
  <c r="A12" i="25"/>
  <c r="A12" i="24"/>
  <c r="A12" i="23"/>
  <c r="A12" i="22"/>
  <c r="A12" i="21"/>
  <c r="A11" i="20"/>
  <c r="A12" i="19"/>
  <c r="A12" i="18"/>
  <c r="A12" i="17"/>
  <c r="A12" i="16"/>
  <c r="A12" i="15"/>
  <c r="A12" i="14"/>
  <c r="A12" i="13"/>
  <c r="A11" i="12"/>
  <c r="A12" i="11"/>
  <c r="A12" i="10"/>
  <c r="A12" i="9"/>
  <c r="A12" i="8"/>
  <c r="A12" i="7"/>
  <c r="A12" i="6"/>
  <c r="A11" i="5"/>
  <c r="A111" i="3" l="1"/>
  <c r="A13" i="28"/>
  <c r="A13" i="27"/>
  <c r="A13" i="26"/>
  <c r="A13" i="25"/>
  <c r="A13" i="24"/>
  <c r="A13" i="23"/>
  <c r="A13" i="22"/>
  <c r="A13" i="21"/>
  <c r="A12" i="20"/>
  <c r="A13" i="19"/>
  <c r="A13" i="18"/>
  <c r="A13" i="17"/>
  <c r="A13" i="16"/>
  <c r="A13" i="15"/>
  <c r="A13" i="14"/>
  <c r="A13" i="13"/>
  <c r="A12" i="12"/>
  <c r="A13" i="11"/>
  <c r="A13" i="10"/>
  <c r="A13" i="9"/>
  <c r="A13" i="8"/>
  <c r="A13" i="7"/>
  <c r="A13" i="6"/>
  <c r="A12" i="5"/>
  <c r="A112" i="3" l="1"/>
  <c r="A14" i="28"/>
  <c r="A14" i="27"/>
  <c r="A14" i="26"/>
  <c r="A14" i="25"/>
  <c r="A14" i="24"/>
  <c r="A14" i="23"/>
  <c r="A14" i="22"/>
  <c r="A14" i="21"/>
  <c r="A13" i="20"/>
  <c r="A14" i="19"/>
  <c r="A14" i="18"/>
  <c r="A14" i="17"/>
  <c r="A14" i="16"/>
  <c r="A14" i="15"/>
  <c r="A14" i="14"/>
  <c r="A14" i="13"/>
  <c r="A13" i="12"/>
  <c r="A14" i="11"/>
  <c r="A14" i="10"/>
  <c r="A14" i="9"/>
  <c r="A14" i="8"/>
  <c r="A14" i="7"/>
  <c r="A14" i="6"/>
  <c r="A13" i="5"/>
  <c r="A113" i="3" l="1"/>
  <c r="A15" i="28"/>
  <c r="A15" i="27"/>
  <c r="A15" i="26"/>
  <c r="A15" i="25"/>
  <c r="A15" i="24"/>
  <c r="A15" i="23"/>
  <c r="A15" i="22"/>
  <c r="A15" i="21"/>
  <c r="A14" i="20"/>
  <c r="A15" i="19"/>
  <c r="A15" i="18"/>
  <c r="A15" i="17"/>
  <c r="A15" i="16"/>
  <c r="A15" i="15"/>
  <c r="A15" i="14"/>
  <c r="A15" i="13"/>
  <c r="A14" i="12"/>
  <c r="A15" i="11"/>
  <c r="A15" i="10"/>
  <c r="A15" i="9"/>
  <c r="A15" i="8"/>
  <c r="A15" i="7"/>
  <c r="A15" i="6"/>
  <c r="A14" i="5"/>
  <c r="A114" i="3" l="1"/>
  <c r="A16" i="28"/>
  <c r="A16" i="27"/>
  <c r="A16" i="26"/>
  <c r="A16" i="25"/>
  <c r="A16" i="24"/>
  <c r="A16" i="23"/>
  <c r="A16" i="22"/>
  <c r="A16" i="21"/>
  <c r="A15" i="20"/>
  <c r="A16" i="19"/>
  <c r="A16" i="18"/>
  <c r="A16" i="17"/>
  <c r="A16" i="16"/>
  <c r="A16" i="15"/>
  <c r="A16" i="14"/>
  <c r="A16" i="13"/>
  <c r="A15" i="12"/>
  <c r="A16" i="11"/>
  <c r="A16" i="10"/>
  <c r="A16" i="9"/>
  <c r="A16" i="8"/>
  <c r="A16" i="7"/>
  <c r="A16" i="6"/>
  <c r="A15" i="5"/>
  <c r="A115" i="3" l="1"/>
  <c r="A17" i="28"/>
  <c r="A17" i="27"/>
  <c r="A17" i="26"/>
  <c r="A17" i="25"/>
  <c r="A17" i="24"/>
  <c r="A17" i="23"/>
  <c r="A17" i="22"/>
  <c r="A17" i="21"/>
  <c r="A16" i="20"/>
  <c r="A17" i="19"/>
  <c r="A17" i="18"/>
  <c r="A17" i="17"/>
  <c r="A17" i="16"/>
  <c r="A17" i="15"/>
  <c r="A17" i="14"/>
  <c r="A17" i="13"/>
  <c r="A16" i="12"/>
  <c r="A17" i="11"/>
  <c r="A17" i="10"/>
  <c r="A17" i="9"/>
  <c r="A17" i="8"/>
  <c r="A17" i="7"/>
  <c r="A17" i="6"/>
  <c r="A16" i="5"/>
  <c r="A116" i="3" l="1"/>
  <c r="A18" i="28"/>
  <c r="A18" i="27"/>
  <c r="A18" i="26"/>
  <c r="A18" i="25"/>
  <c r="A18" i="24"/>
  <c r="A18" i="23"/>
  <c r="A18" i="22"/>
  <c r="A18" i="21"/>
  <c r="A17" i="20"/>
  <c r="A18" i="19"/>
  <c r="A18" i="18"/>
  <c r="A18" i="17"/>
  <c r="A18" i="16"/>
  <c r="A18" i="15"/>
  <c r="A18" i="14"/>
  <c r="A18" i="13"/>
  <c r="A17" i="12"/>
  <c r="A18" i="11"/>
  <c r="A18" i="10"/>
  <c r="A18" i="9"/>
  <c r="A18" i="8"/>
  <c r="A18" i="7"/>
  <c r="A18" i="6"/>
  <c r="A17" i="5"/>
  <c r="A117" i="3" l="1"/>
  <c r="A19" i="28"/>
  <c r="A19" i="27"/>
  <c r="A19" i="26"/>
  <c r="A19" i="25"/>
  <c r="A19" i="24"/>
  <c r="A19" i="23"/>
  <c r="A19" i="22"/>
  <c r="A19" i="21"/>
  <c r="A18" i="20"/>
  <c r="A19" i="19"/>
  <c r="A19" i="18"/>
  <c r="A19" i="17"/>
  <c r="A19" i="16"/>
  <c r="A19" i="15"/>
  <c r="A19" i="14"/>
  <c r="A19" i="13"/>
  <c r="A18" i="12"/>
  <c r="A19" i="11"/>
  <c r="A19" i="10"/>
  <c r="A19" i="9"/>
  <c r="A19" i="8"/>
  <c r="A19" i="7"/>
  <c r="A19" i="6"/>
  <c r="A18" i="5"/>
  <c r="A118" i="3" l="1"/>
  <c r="A20" i="28"/>
  <c r="A20" i="27"/>
  <c r="A20" i="26"/>
  <c r="A20" i="25"/>
  <c r="A20" i="24"/>
  <c r="A20" i="23"/>
  <c r="A20" i="22"/>
  <c r="A20" i="21"/>
  <c r="A19" i="20"/>
  <c r="A20" i="19"/>
  <c r="A20" i="18"/>
  <c r="A20" i="17"/>
  <c r="A20" i="16"/>
  <c r="A20" i="15"/>
  <c r="A20" i="14"/>
  <c r="A20" i="13"/>
  <c r="A19" i="12"/>
  <c r="A20" i="11"/>
  <c r="A20" i="10"/>
  <c r="A20" i="9"/>
  <c r="A20" i="8"/>
  <c r="A20" i="7"/>
  <c r="A20" i="6"/>
  <c r="A19" i="5"/>
  <c r="A119" i="3" l="1"/>
  <c r="A21" i="28"/>
  <c r="A21" i="27"/>
  <c r="A21" i="26"/>
  <c r="A21" i="25"/>
  <c r="A21" i="24"/>
  <c r="A21" i="23"/>
  <c r="A21" i="22"/>
  <c r="A21" i="21"/>
  <c r="A20" i="20"/>
  <c r="A21" i="19"/>
  <c r="A21" i="18"/>
  <c r="A21" i="17"/>
  <c r="A21" i="16"/>
  <c r="A21" i="15"/>
  <c r="A21" i="14"/>
  <c r="A21" i="13"/>
  <c r="A20" i="12"/>
  <c r="A21" i="11"/>
  <c r="A21" i="10"/>
  <c r="A21" i="9"/>
  <c r="A21" i="8"/>
  <c r="A21" i="7"/>
  <c r="A21" i="6"/>
  <c r="A20" i="5"/>
  <c r="A120" i="3" l="1"/>
  <c r="A22" i="28"/>
  <c r="A22" i="27"/>
  <c r="A22" i="26"/>
  <c r="A22" i="25"/>
  <c r="A22" i="24"/>
  <c r="A22" i="23"/>
  <c r="A22" i="22"/>
  <c r="A22" i="21"/>
  <c r="A21" i="20"/>
  <c r="A22" i="19"/>
  <c r="A22" i="18"/>
  <c r="A22" i="17"/>
  <c r="A22" i="16"/>
  <c r="A22" i="15"/>
  <c r="A22" i="14"/>
  <c r="A22" i="13"/>
  <c r="A21" i="12"/>
  <c r="A22" i="11"/>
  <c r="A22" i="10"/>
  <c r="A22" i="9"/>
  <c r="A22" i="8"/>
  <c r="A22" i="7"/>
  <c r="A22" i="6"/>
  <c r="A21" i="5"/>
  <c r="A121" i="3" l="1"/>
  <c r="A23" i="28"/>
  <c r="A23" i="27"/>
  <c r="A23" i="26"/>
  <c r="A23" i="25"/>
  <c r="A23" i="24"/>
  <c r="A23" i="23"/>
  <c r="A23" i="22"/>
  <c r="A23" i="21"/>
  <c r="A22" i="20"/>
  <c r="A23" i="19"/>
  <c r="A23" i="18"/>
  <c r="A23" i="17"/>
  <c r="A23" i="16"/>
  <c r="A23" i="15"/>
  <c r="A23" i="14"/>
  <c r="A23" i="13"/>
  <c r="A22" i="12"/>
  <c r="A23" i="11"/>
  <c r="A23" i="10"/>
  <c r="A23" i="9"/>
  <c r="A23" i="8"/>
  <c r="A23" i="7"/>
  <c r="A23" i="6"/>
  <c r="A22" i="5"/>
  <c r="A122" i="3" l="1"/>
  <c r="A24" i="28"/>
  <c r="A24" i="27"/>
  <c r="A24" i="26"/>
  <c r="A24" i="25"/>
  <c r="A24" i="24"/>
  <c r="A24" i="23"/>
  <c r="A24" i="22"/>
  <c r="A24" i="21"/>
  <c r="A23" i="20"/>
  <c r="A24" i="19"/>
  <c r="A24" i="18"/>
  <c r="A24" i="17"/>
  <c r="A24" i="16"/>
  <c r="A24" i="15"/>
  <c r="A24" i="14"/>
  <c r="A24" i="13"/>
  <c r="A23" i="12"/>
  <c r="A24" i="11"/>
  <c r="A24" i="10"/>
  <c r="A24" i="9"/>
  <c r="A24" i="8"/>
  <c r="A24" i="7"/>
  <c r="A24" i="6"/>
  <c r="A23" i="5"/>
  <c r="A123" i="3" l="1"/>
  <c r="A25" i="28"/>
  <c r="A25" i="27"/>
  <c r="A25" i="26"/>
  <c r="A25" i="25"/>
  <c r="A25" i="24"/>
  <c r="A25" i="23"/>
  <c r="A25" i="22"/>
  <c r="A25" i="21"/>
  <c r="A24" i="20"/>
  <c r="A25" i="19"/>
  <c r="A25" i="18"/>
  <c r="A25" i="17"/>
  <c r="A25" i="16"/>
  <c r="A25" i="15"/>
  <c r="A25" i="14"/>
  <c r="A25" i="13"/>
  <c r="A24" i="12"/>
  <c r="A25" i="11"/>
  <c r="A25" i="10"/>
  <c r="A25" i="9"/>
  <c r="A25" i="8"/>
  <c r="A25" i="7"/>
  <c r="A25" i="6"/>
  <c r="A24" i="5"/>
  <c r="A124" i="3" l="1"/>
  <c r="A26" i="28"/>
  <c r="A26" i="27"/>
  <c r="A26" i="26"/>
  <c r="A26" i="25"/>
  <c r="A26" i="24"/>
  <c r="A26" i="23"/>
  <c r="A26" i="22"/>
  <c r="A26" i="21"/>
  <c r="A25" i="20"/>
  <c r="A26" i="19"/>
  <c r="A26" i="18"/>
  <c r="A26" i="17"/>
  <c r="A26" i="16"/>
  <c r="A26" i="15"/>
  <c r="A26" i="14"/>
  <c r="A26" i="13"/>
  <c r="A25" i="12"/>
  <c r="A26" i="11"/>
  <c r="A26" i="10"/>
  <c r="A26" i="9"/>
  <c r="A26" i="8"/>
  <c r="A26" i="7"/>
  <c r="A26" i="6"/>
  <c r="A25" i="5"/>
  <c r="A125" i="3" l="1"/>
  <c r="A27" i="28"/>
  <c r="A27" i="27"/>
  <c r="A27" i="26"/>
  <c r="A27" i="25"/>
  <c r="A27" i="24"/>
  <c r="A27" i="23"/>
  <c r="A27" i="22"/>
  <c r="A27" i="21"/>
  <c r="A26" i="20"/>
  <c r="A27" i="19"/>
  <c r="A27" i="18"/>
  <c r="A27" i="17"/>
  <c r="A27" i="16"/>
  <c r="A27" i="15"/>
  <c r="A27" i="14"/>
  <c r="A27" i="13"/>
  <c r="A26" i="12"/>
  <c r="A27" i="11"/>
  <c r="A27" i="10"/>
  <c r="A27" i="9"/>
  <c r="A27" i="8"/>
  <c r="A27" i="7"/>
  <c r="A27" i="6"/>
  <c r="A26" i="5"/>
  <c r="A127" i="3" l="1"/>
  <c r="A126" i="3"/>
  <c r="A28" i="28"/>
  <c r="A28" i="27"/>
  <c r="A28" i="26"/>
  <c r="A28" i="25"/>
  <c r="A28" i="24"/>
  <c r="A28" i="23"/>
  <c r="A28" i="22"/>
  <c r="A28" i="21"/>
  <c r="A27" i="20"/>
  <c r="A28" i="19"/>
  <c r="A28" i="18"/>
  <c r="A28" i="17"/>
  <c r="A28" i="16"/>
  <c r="A28" i="15"/>
  <c r="A28" i="14"/>
  <c r="A28" i="13"/>
  <c r="A27" i="12"/>
  <c r="A28" i="11"/>
  <c r="A28" i="10"/>
  <c r="A28" i="9"/>
  <c r="A28" i="8"/>
  <c r="A28" i="7"/>
  <c r="A28" i="6"/>
  <c r="A27" i="5"/>
  <c r="A29" i="28" l="1"/>
  <c r="A29" i="27"/>
  <c r="A29" i="26"/>
  <c r="A29" i="25"/>
  <c r="A29" i="24"/>
  <c r="A29" i="23"/>
  <c r="A29" i="22"/>
  <c r="A29" i="21"/>
  <c r="A28" i="20"/>
  <c r="A29" i="19"/>
  <c r="A29" i="18"/>
  <c r="A29" i="17"/>
  <c r="A29" i="16"/>
  <c r="A29" i="15"/>
  <c r="A29" i="14"/>
  <c r="A29" i="13"/>
  <c r="A28" i="12"/>
  <c r="A29" i="11"/>
  <c r="A29" i="10"/>
  <c r="A29" i="9"/>
  <c r="A29" i="8"/>
  <c r="A29" i="7"/>
  <c r="A29" i="6"/>
  <c r="A28" i="5"/>
  <c r="A30" i="28" l="1"/>
  <c r="A30" i="27"/>
  <c r="A30" i="26"/>
  <c r="A30" i="25"/>
  <c r="A30" i="24"/>
  <c r="A30" i="23"/>
  <c r="A30" i="22"/>
  <c r="A30" i="21"/>
  <c r="A29" i="20"/>
  <c r="A30" i="19"/>
  <c r="A30" i="18"/>
  <c r="A30" i="17"/>
  <c r="A30" i="16"/>
  <c r="A30" i="15"/>
  <c r="A30" i="14"/>
  <c r="A30" i="13"/>
  <c r="A29" i="12"/>
  <c r="A30" i="11"/>
  <c r="A30" i="10"/>
  <c r="A30" i="9"/>
  <c r="A30" i="8"/>
  <c r="A30" i="7"/>
  <c r="A30" i="6"/>
  <c r="A29" i="5"/>
  <c r="A31" i="28" l="1"/>
  <c r="A31" i="27"/>
  <c r="A31" i="26"/>
  <c r="A31" i="25"/>
  <c r="A31" i="24"/>
  <c r="A31" i="23"/>
  <c r="A31" i="22"/>
  <c r="A31" i="21"/>
  <c r="A30" i="20"/>
  <c r="A31" i="19"/>
  <c r="A31" i="18"/>
  <c r="A31" i="17"/>
  <c r="A31" i="16"/>
  <c r="A31" i="15"/>
  <c r="A31" i="14"/>
  <c r="A31" i="13"/>
  <c r="A30" i="12"/>
  <c r="A31" i="11"/>
  <c r="A31" i="10"/>
  <c r="A31" i="9"/>
  <c r="A31" i="8"/>
  <c r="A31" i="7"/>
  <c r="A31" i="6"/>
  <c r="A30" i="5"/>
  <c r="A32" i="28" l="1"/>
  <c r="A32" i="27"/>
  <c r="A32" i="26"/>
  <c r="A32" i="25"/>
  <c r="A32" i="24"/>
  <c r="A32" i="23"/>
  <c r="A32" i="22"/>
  <c r="A32" i="21"/>
  <c r="A31" i="20"/>
  <c r="A32" i="19"/>
  <c r="A32" i="18"/>
  <c r="A32" i="17"/>
  <c r="A32" i="16"/>
  <c r="A32" i="15"/>
  <c r="A32" i="14"/>
  <c r="A32" i="13"/>
  <c r="A31" i="12"/>
  <c r="A32" i="11"/>
  <c r="A32" i="10"/>
  <c r="A32" i="9"/>
  <c r="A32" i="8"/>
  <c r="A32" i="7"/>
  <c r="A32" i="6"/>
  <c r="A31" i="5"/>
  <c r="A33" i="28" l="1"/>
  <c r="A33" i="27"/>
  <c r="A33" i="26"/>
  <c r="A33" i="25"/>
  <c r="A33" i="24"/>
  <c r="A33" i="23"/>
  <c r="A33" i="22"/>
  <c r="A33" i="21"/>
  <c r="A32" i="20"/>
  <c r="A33" i="19"/>
  <c r="A33" i="18"/>
  <c r="A33" i="17"/>
  <c r="A33" i="16"/>
  <c r="A33" i="15"/>
  <c r="A33" i="14"/>
  <c r="A33" i="13"/>
  <c r="A32" i="12"/>
  <c r="A33" i="11"/>
  <c r="A33" i="10"/>
  <c r="A33" i="9"/>
  <c r="A33" i="8"/>
  <c r="A33" i="7"/>
  <c r="A33" i="6"/>
  <c r="A32" i="5"/>
  <c r="A34" i="28" l="1"/>
  <c r="A34" i="27"/>
  <c r="A34" i="26"/>
  <c r="A34" i="25"/>
  <c r="A34" i="24"/>
  <c r="A34" i="23"/>
  <c r="A34" i="22"/>
  <c r="A34" i="21"/>
  <c r="A33" i="20"/>
  <c r="A34" i="19"/>
  <c r="A34" i="18"/>
  <c r="A34" i="17"/>
  <c r="A34" i="16"/>
  <c r="A34" i="15"/>
  <c r="A34" i="14"/>
  <c r="A34" i="13"/>
  <c r="A33" i="12"/>
  <c r="A34" i="11"/>
  <c r="A34" i="10"/>
  <c r="A34" i="9"/>
  <c r="A34" i="8"/>
  <c r="A34" i="7"/>
  <c r="A34" i="6"/>
  <c r="A33" i="5"/>
  <c r="A34" i="20" l="1"/>
  <c r="A34" i="12"/>
  <c r="A34" i="5"/>
  <c r="I30" i="19" l="1"/>
  <c r="D26" i="27"/>
  <c r="K34" i="19"/>
  <c r="K17" i="4"/>
  <c r="B24" i="5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I27" i="5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B9" i="5"/>
  <c r="I12" i="5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J34" i="6"/>
  <c r="E19" i="12"/>
  <c r="D21" i="17"/>
  <c r="E22" i="10"/>
  <c r="C8" i="15"/>
  <c r="F27" i="19"/>
  <c r="D34" i="10"/>
  <c r="K8" i="15"/>
  <c r="B19" i="9"/>
  <c r="I23" i="10"/>
  <c r="D29" i="18"/>
  <c r="J19" i="10"/>
  <c r="C10" i="6"/>
  <c r="G32" i="5"/>
  <c r="J12" i="8"/>
  <c r="I30" i="4"/>
  <c r="H33" i="9"/>
  <c r="B30" i="6"/>
  <c r="B21" i="8"/>
  <c r="B17" i="5"/>
  <c r="I19" i="4"/>
  <c r="K17" i="7"/>
  <c r="H34" i="5"/>
  <c r="E24" i="14"/>
  <c r="C24" i="17"/>
  <c r="K8" i="12"/>
  <c r="D19" i="12"/>
  <c r="E23" i="20"/>
  <c r="B28" i="12"/>
  <c r="G11" i="17"/>
  <c r="G30" i="7"/>
  <c r="J17" i="13"/>
  <c r="C14" i="15"/>
  <c r="H27" i="4"/>
  <c r="H22" i="11"/>
  <c r="B14" i="19"/>
  <c r="F21" i="14"/>
  <c r="F18" i="17"/>
  <c r="E33" i="9"/>
  <c r="D18" i="14"/>
  <c r="J12" i="17"/>
  <c r="C19" i="10"/>
  <c r="J32" i="15"/>
  <c r="B16" i="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F13" i="5"/>
  <c r="D16" i="5"/>
  <c r="J29" i="7"/>
  <c r="K11" i="7"/>
  <c r="G12" i="8"/>
  <c r="C17" i="4"/>
  <c r="K11" i="10"/>
  <c r="F27" i="4"/>
  <c r="J21" i="8"/>
  <c r="G31" i="5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G27" i="5"/>
  <c r="E22" i="7"/>
  <c r="C20" i="5"/>
  <c r="K11" i="9"/>
  <c r="J19" i="5"/>
  <c r="H22" i="5"/>
  <c r="C11" i="7"/>
  <c r="D19" i="9"/>
  <c r="D11" i="5"/>
  <c r="D32" i="4"/>
  <c r="K34" i="7"/>
  <c r="C24" i="9"/>
  <c r="K25" i="10"/>
  <c r="H25" i="15"/>
  <c r="K9" i="13"/>
  <c r="C27" i="13"/>
  <c r="E18" i="18"/>
  <c r="K19" i="13"/>
  <c r="H20" i="15"/>
  <c r="C29" i="8"/>
  <c r="C10" i="13"/>
  <c r="C29" i="16"/>
  <c r="K14" i="5"/>
  <c r="F14" i="12"/>
  <c r="G18" i="20"/>
  <c r="J28" i="10"/>
  <c r="K32" i="15"/>
  <c r="B28" i="10"/>
  <c r="I15" i="10"/>
  <c r="B31" i="18"/>
  <c r="D24" i="10"/>
  <c r="I8" i="16"/>
  <c r="J21" i="5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I24" i="5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D25" i="5"/>
  <c r="B28" i="5"/>
  <c r="H8" i="4"/>
  <c r="F13" i="9"/>
  <c r="K30" i="6"/>
  <c r="I14" i="6"/>
  <c r="G18" i="5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6" i="4"/>
  <c r="B24" i="6"/>
  <c r="G27" i="4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C31" i="5"/>
  <c r="G8" i="14"/>
  <c r="I15" i="16"/>
  <c r="D16" i="12"/>
  <c r="H31" i="17"/>
  <c r="G13" i="7"/>
  <c r="K28" i="12"/>
  <c r="J30" i="17"/>
  <c r="D33" i="12"/>
  <c r="B16" i="12"/>
  <c r="B12" i="18"/>
  <c r="H19" i="7"/>
  <c r="H19" i="8"/>
  <c r="F21" i="5"/>
  <c r="D24" i="5"/>
  <c r="J9" i="7"/>
  <c r="K18" i="6"/>
  <c r="J30" i="8"/>
  <c r="I14" i="5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E11" i="5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D28" i="4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J29" i="5"/>
  <c r="G20" i="5"/>
  <c r="I30" i="7"/>
  <c r="E12" i="6"/>
  <c r="F14" i="8"/>
  <c r="H18" i="5"/>
  <c r="K33" i="7"/>
  <c r="G9" i="9"/>
  <c r="C20" i="4"/>
  <c r="B18" i="5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G33" i="6"/>
  <c r="B14" i="8"/>
  <c r="K25" i="9"/>
  <c r="D8" i="6"/>
  <c r="I31" i="8"/>
  <c r="E19" i="5"/>
  <c r="B33" i="10"/>
  <c r="D31" i="7"/>
  <c r="K12" i="12"/>
  <c r="J14" i="17"/>
  <c r="I28" i="10"/>
  <c r="G14" i="15"/>
  <c r="I33" i="20"/>
  <c r="D11" i="10"/>
  <c r="E15" i="15"/>
  <c r="K12" i="10"/>
  <c r="C30" i="10"/>
  <c r="H20" i="5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J30" i="4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E28" i="5"/>
  <c r="G21" i="10"/>
  <c r="C17" i="19"/>
  <c r="C17" i="13"/>
  <c r="J11" i="17"/>
  <c r="F19" i="14"/>
  <c r="K31" i="6"/>
  <c r="F29" i="4"/>
  <c r="B21" i="5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H10" i="5"/>
  <c r="B27" i="6"/>
  <c r="G15" i="5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G34" i="6"/>
  <c r="I9" i="13"/>
  <c r="I26" i="16"/>
  <c r="E18" i="11"/>
  <c r="J34" i="11"/>
  <c r="H31" i="19"/>
  <c r="G11" i="11"/>
  <c r="D34" i="15"/>
  <c r="H26" i="7"/>
  <c r="D14" i="12"/>
  <c r="I15" i="17"/>
  <c r="G29" i="4"/>
  <c r="G20" i="11"/>
  <c r="F24" i="18"/>
  <c r="K32" i="14"/>
  <c r="D31" i="16"/>
  <c r="H26" i="8"/>
  <c r="C18" i="14"/>
  <c r="F27" i="16"/>
  <c r="H19" i="14"/>
  <c r="E16" i="14"/>
  <c r="F30" i="19"/>
  <c r="K33" i="13"/>
  <c r="D22" i="5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E18" i="5"/>
  <c r="H23" i="14"/>
  <c r="G28" i="16"/>
  <c r="G32" i="12"/>
  <c r="J18" i="17"/>
  <c r="E26" i="7"/>
  <c r="C16" i="12"/>
  <c r="B18" i="17"/>
  <c r="F20" i="12"/>
  <c r="C17" i="12"/>
  <c r="K29" i="8"/>
  <c r="J26" i="11"/>
  <c r="F24" i="16"/>
  <c r="G33" i="5"/>
  <c r="E15" i="4"/>
  <c r="J22" i="5"/>
  <c r="E29" i="7"/>
  <c r="C21" i="7"/>
  <c r="D20" i="9"/>
  <c r="B18" i="14"/>
  <c r="H11" i="5"/>
  <c r="I29" i="11"/>
  <c r="E21" i="9"/>
  <c r="C16" i="6"/>
  <c r="H14" i="6"/>
  <c r="H15" i="5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D33" i="4"/>
  <c r="J13" i="10"/>
  <c r="D12" i="6"/>
  <c r="K26" i="6"/>
  <c r="J15" i="4"/>
  <c r="J15" i="7"/>
  <c r="F27" i="9"/>
  <c r="D9" i="4"/>
  <c r="E10" i="8"/>
  <c r="C32" i="4"/>
  <c r="B25" i="7"/>
  <c r="F11" i="5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F15" i="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I27" i="4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H33" i="6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J33" i="5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E30" i="4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C26" i="4"/>
  <c r="G11" i="7"/>
  <c r="I28" i="4"/>
  <c r="B10" i="5"/>
  <c r="G16" i="7"/>
  <c r="I26" i="9"/>
  <c r="I34" i="4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B31" i="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I32" i="5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K24" i="5"/>
  <c r="E32" i="14"/>
  <c r="K11" i="19"/>
  <c r="B29" i="8"/>
  <c r="G11" i="9"/>
  <c r="J18" i="5"/>
  <c r="H21" i="5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30" i="4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B34" i="5"/>
  <c r="D26" i="4"/>
  <c r="J13" i="13"/>
  <c r="I29" i="18"/>
  <c r="J23" i="11"/>
  <c r="F9" i="16"/>
  <c r="F33" i="11"/>
  <c r="H34" i="12"/>
  <c r="J10" i="19"/>
  <c r="H12" i="11"/>
  <c r="B22" i="17"/>
  <c r="E9" i="5"/>
  <c r="I25" i="4"/>
  <c r="C20" i="8"/>
  <c r="H10" i="10"/>
  <c r="C12" i="9"/>
  <c r="F30" i="5"/>
  <c r="I8" i="4"/>
  <c r="E31" i="8"/>
  <c r="I16" i="4"/>
  <c r="B19" i="6"/>
  <c r="G17" i="8"/>
  <c r="H20" i="13"/>
  <c r="G14" i="5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J33" i="6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H24" i="5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K27" i="5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C15" i="5"/>
  <c r="K17" i="5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8" i="5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C9" i="5"/>
  <c r="F22" i="14"/>
  <c r="F17" i="16"/>
  <c r="C28" i="12"/>
  <c r="G12" i="12"/>
  <c r="F29" i="19"/>
  <c r="C18" i="12"/>
  <c r="I30" i="17"/>
  <c r="E11" i="7"/>
  <c r="C23" i="12"/>
  <c r="D21" i="15"/>
  <c r="D31" i="4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H28" i="4"/>
  <c r="K8" i="9"/>
  <c r="E26" i="5"/>
  <c r="C29" i="5"/>
  <c r="D33" i="7"/>
  <c r="H14" i="9"/>
  <c r="F28" i="6"/>
  <c r="D34" i="4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E13" i="5"/>
  <c r="B8" i="8"/>
  <c r="B25" i="5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B11" i="5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E14" i="5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D9" i="5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18" i="5"/>
  <c r="K21" i="8"/>
  <c r="C30" i="4"/>
  <c r="K32" i="4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D21" i="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I29" i="5"/>
  <c r="J31" i="6"/>
  <c r="F11" i="8"/>
  <c r="H9" i="8"/>
  <c r="B17" i="10"/>
  <c r="C15" i="4"/>
  <c r="H20" i="6"/>
  <c r="G26" i="5"/>
  <c r="C19" i="5"/>
  <c r="H21" i="7"/>
  <c r="C13" i="8"/>
  <c r="J26" i="4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K11" i="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4" i="5"/>
  <c r="J10" i="5"/>
  <c r="H13" i="5"/>
  <c r="E23" i="7"/>
  <c r="E32" i="8"/>
  <c r="F23" i="8"/>
  <c r="E34" i="5"/>
  <c r="E16" i="6"/>
  <c r="D23" i="4"/>
  <c r="I13" i="9"/>
  <c r="D24" i="7"/>
  <c r="H27" i="5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I17" i="5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10" i="5"/>
  <c r="D32" i="8"/>
  <c r="C25" i="5"/>
  <c r="I31" i="5"/>
  <c r="F34" i="9"/>
  <c r="D13" i="4"/>
  <c r="J25" i="7"/>
  <c r="J28" i="5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I23" i="5"/>
  <c r="E27" i="9"/>
  <c r="J12" i="9"/>
  <c r="K32" i="6"/>
  <c r="G22" i="5"/>
  <c r="G28" i="7"/>
  <c r="K29" i="6"/>
  <c r="E23" i="6"/>
  <c r="J16" i="8"/>
  <c r="J19" i="12"/>
  <c r="C28" i="5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K34" i="4"/>
  <c r="K9" i="5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23" i="5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K27" i="4"/>
  <c r="F28" i="15"/>
  <c r="J10" i="12"/>
  <c r="J12" i="7"/>
  <c r="G24" i="6"/>
  <c r="B14" i="4"/>
  <c r="H3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D29" i="5"/>
  <c r="E25" i="5"/>
  <c r="G21" i="8"/>
  <c r="I33" i="5"/>
  <c r="F9" i="8"/>
  <c r="I18" i="5"/>
  <c r="F27" i="5"/>
  <c r="H10" i="6"/>
  <c r="E17" i="5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34" i="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D12" i="5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K26" i="4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F28" i="5"/>
  <c r="J21" i="13"/>
  <c r="J12" i="16"/>
  <c r="K8" i="6"/>
  <c r="B12" i="8"/>
  <c r="I29" i="12"/>
  <c r="D30" i="5"/>
  <c r="J27" i="4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J34" i="5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F18" i="5"/>
  <c r="J18" i="7"/>
  <c r="E9" i="4"/>
  <c r="H9" i="9"/>
  <c r="G28" i="4"/>
  <c r="E31" i="4"/>
  <c r="K33" i="6"/>
  <c r="G18" i="9"/>
  <c r="G13" i="6"/>
  <c r="K31" i="4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G10" i="5"/>
  <c r="H17" i="7"/>
  <c r="E30" i="9"/>
  <c r="B31" i="8"/>
  <c r="B8" i="6"/>
  <c r="F15" i="4"/>
  <c r="E34" i="6"/>
  <c r="F21" i="4"/>
  <c r="D9" i="6"/>
  <c r="J21" i="4"/>
  <c r="K21" i="10"/>
  <c r="J32" i="4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G26" i="4"/>
  <c r="K19" i="5"/>
  <c r="I22" i="5"/>
  <c r="J26" i="7"/>
  <c r="K30" i="8"/>
  <c r="G15" i="8"/>
  <c r="I8" i="5"/>
  <c r="G11" i="5"/>
  <c r="D27" i="4"/>
  <c r="F14" i="9"/>
  <c r="J10" i="6"/>
  <c r="J20" i="6"/>
  <c r="D30" i="4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F17" i="5"/>
  <c r="C27" i="7"/>
  <c r="F18" i="12"/>
  <c r="F12" i="15"/>
  <c r="J32" i="10"/>
  <c r="G20" i="10"/>
  <c r="K9" i="18"/>
  <c r="C10" i="10"/>
  <c r="G29" i="15"/>
  <c r="I33" i="18"/>
  <c r="I25" i="11"/>
  <c r="C11" i="16"/>
  <c r="F9" i="5"/>
  <c r="E20" i="15"/>
  <c r="C31" i="17"/>
  <c r="J25" i="13"/>
  <c r="C18" i="15"/>
  <c r="J28" i="4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E33" i="4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I15" i="5"/>
  <c r="F25" i="12"/>
  <c r="K26" i="17"/>
  <c r="J33" i="7"/>
  <c r="K20" i="6"/>
  <c r="J25" i="6"/>
  <c r="H11" i="8"/>
  <c r="E27" i="10"/>
  <c r="K14" i="9"/>
  <c r="I9" i="6"/>
  <c r="F13" i="7"/>
  <c r="D26" i="5"/>
  <c r="B29" i="5"/>
  <c r="G17" i="7"/>
  <c r="B27" i="5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J14" i="5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I10" i="5"/>
  <c r="H25" i="4"/>
  <c r="H25" i="7"/>
  <c r="H15" i="4"/>
  <c r="I16" i="8"/>
  <c r="J23" i="7"/>
  <c r="F32" i="6"/>
  <c r="J8" i="9"/>
  <c r="K22" i="5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9" i="5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K33" i="5"/>
  <c r="G10" i="21"/>
  <c r="D17" i="15"/>
  <c r="H13" i="12"/>
  <c r="B23" i="19"/>
  <c r="K10" i="12"/>
  <c r="G26" i="12"/>
  <c r="H19" i="17"/>
  <c r="I17" i="12"/>
  <c r="F10" i="19"/>
  <c r="B12" i="14"/>
  <c r="J11" i="4"/>
  <c r="G17" i="5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B32" i="5"/>
  <c r="I26" i="6"/>
  <c r="H26" i="19"/>
  <c r="C24" i="14"/>
  <c r="I31" i="13"/>
  <c r="I14" i="16"/>
  <c r="G8" i="13"/>
  <c r="I30" i="8"/>
  <c r="C9" i="16"/>
  <c r="H21" i="13"/>
  <c r="H18" i="18"/>
  <c r="G12" i="10"/>
  <c r="C33" i="4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9" i="5"/>
  <c r="H13" i="15"/>
  <c r="K21" i="15"/>
  <c r="B32" i="17"/>
  <c r="D16" i="11"/>
  <c r="C9" i="19"/>
  <c r="H27" i="12"/>
  <c r="B9" i="11"/>
  <c r="G9" i="6"/>
  <c r="J12" i="12"/>
  <c r="D28" i="5"/>
  <c r="H11" i="10"/>
  <c r="D14" i="19"/>
  <c r="D10" i="9"/>
  <c r="D29" i="4"/>
  <c r="G29" i="9"/>
  <c r="I29" i="4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F34" i="5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5"/>
  <c r="H31" i="12"/>
  <c r="G32" i="4"/>
  <c r="C34" i="10"/>
  <c r="C32" i="14"/>
  <c r="B33" i="12"/>
  <c r="F28" i="13"/>
  <c r="K31" i="8"/>
  <c r="K34" i="6"/>
  <c r="J29" i="6"/>
  <c r="J33" i="4"/>
  <c r="F29" i="8"/>
  <c r="C25" i="4"/>
  <c r="F13" i="10"/>
  <c r="H18" i="6"/>
  <c r="G21" i="9"/>
  <c r="G23" i="5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K28" i="4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I11" i="5"/>
  <c r="F23" i="4"/>
  <c r="G34" i="9"/>
  <c r="D17" i="5"/>
  <c r="B20" i="5"/>
  <c r="I29" i="7"/>
  <c r="C15" i="10"/>
  <c r="K22" i="6"/>
  <c r="B27" i="4"/>
  <c r="K27" i="8"/>
  <c r="H26" i="9"/>
  <c r="H20" i="10"/>
  <c r="D10" i="16"/>
  <c r="G28" i="13"/>
  <c r="E27" i="14"/>
  <c r="G32" i="19"/>
  <c r="B17" i="13"/>
  <c r="F26" i="16"/>
  <c r="C25" i="9"/>
  <c r="J18" i="14"/>
  <c r="G10" i="17"/>
  <c r="I32" i="4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C27" i="5"/>
  <c r="B9" i="6"/>
  <c r="C19" i="12"/>
  <c r="H32" i="15"/>
  <c r="C28" i="11"/>
  <c r="G12" i="11"/>
  <c r="F32" i="18"/>
  <c r="E21" i="11"/>
  <c r="I32" i="16"/>
  <c r="H14" i="20"/>
  <c r="I28" i="11"/>
  <c r="D33" i="16"/>
  <c r="G24" i="5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K32" i="5"/>
  <c r="E10" i="9"/>
  <c r="J12" i="5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G33" i="4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C34" i="5"/>
  <c r="J29" i="4"/>
  <c r="E23" i="8"/>
  <c r="G9" i="8"/>
  <c r="K29" i="4"/>
  <c r="E32" i="7"/>
  <c r="G28" i="5"/>
  <c r="D18" i="10"/>
  <c r="I33" i="6"/>
  <c r="J31" i="4"/>
  <c r="J20" i="7"/>
  <c r="B8" i="5"/>
  <c r="C24" i="5"/>
  <c r="G26" i="6"/>
  <c r="D25" i="4"/>
  <c r="E26" i="8"/>
  <c r="G25" i="9"/>
  <c r="F11" i="4"/>
  <c r="I23" i="7"/>
  <c r="H21" i="8"/>
  <c r="F13" i="11"/>
  <c r="F12" i="6"/>
  <c r="K16" i="5"/>
  <c r="H18" i="7"/>
  <c r="C19" i="6"/>
  <c r="G31" i="4"/>
  <c r="G21" i="6"/>
  <c r="D19" i="8"/>
  <c r="D14" i="4"/>
  <c r="J17" i="7"/>
  <c r="D15" i="5"/>
  <c r="F12" i="5"/>
  <c r="H32" i="9"/>
  <c r="J25" i="8"/>
  <c r="G21" i="5"/>
  <c r="J23" i="8"/>
  <c r="H31" i="8"/>
  <c r="C8" i="8"/>
  <c r="F19" i="7"/>
  <c r="J14" i="4"/>
  <c r="H17" i="11"/>
  <c r="B19" i="5"/>
  <c r="B14" i="5"/>
  <c r="J16" i="5"/>
  <c r="F20" i="9"/>
  <c r="G15" i="4"/>
  <c r="G13" i="10"/>
  <c r="B25" i="8"/>
  <c r="I23" i="9"/>
  <c r="I11" i="9"/>
  <c r="I25" i="8"/>
  <c r="K20" i="10"/>
  <c r="D16" i="8"/>
  <c r="K30" i="5"/>
  <c r="B24" i="9"/>
  <c r="K13" i="4"/>
  <c r="F12" i="4"/>
  <c r="G13" i="8"/>
  <c r="B12" i="9"/>
  <c r="J24" i="10"/>
  <c r="C19" i="7"/>
  <c r="I22" i="4"/>
  <c r="F30" i="4"/>
  <c r="D25" i="6"/>
  <c r="G24" i="4"/>
  <c r="C13" i="7"/>
  <c r="D19" i="7"/>
  <c r="K33" i="4"/>
  <c r="G30" i="4"/>
  <c r="H32" i="10"/>
  <c r="C31" i="4"/>
  <c r="E25" i="8"/>
  <c r="B21" i="6"/>
  <c r="J8" i="4"/>
  <c r="G34" i="7"/>
  <c r="B21" i="7"/>
  <c r="G31" i="7"/>
  <c r="D30" i="7"/>
  <c r="I23" i="14"/>
  <c r="G16" i="5"/>
  <c r="J12" i="6"/>
  <c r="H16" i="6"/>
  <c r="B18" i="7"/>
  <c r="J31" i="5"/>
  <c r="J26" i="5"/>
  <c r="H29" i="5"/>
  <c r="H30" i="9"/>
  <c r="F16" i="13"/>
  <c r="G9" i="5"/>
  <c r="D32" i="9"/>
  <c r="J29" i="14"/>
  <c r="G24" i="9"/>
  <c r="C11" i="6"/>
  <c r="E22" i="6"/>
  <c r="D27" i="5"/>
  <c r="F26" i="4"/>
  <c r="G10" i="9"/>
  <c r="D20" i="5"/>
  <c r="I8" i="6"/>
  <c r="H28" i="6"/>
  <c r="H29" i="7"/>
  <c r="H8" i="8"/>
  <c r="F32" i="5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C34" i="6"/>
  <c r="H11" i="9"/>
  <c r="J22" i="8"/>
  <c r="E8" i="4"/>
  <c r="H34" i="9"/>
  <c r="F28" i="7"/>
  <c r="I9" i="4"/>
  <c r="F30" i="8"/>
  <c r="C33" i="5"/>
  <c r="C10" i="5"/>
  <c r="I13" i="6"/>
  <c r="F29" i="10"/>
  <c r="J30" i="9"/>
  <c r="E22" i="5"/>
  <c r="J24" i="6"/>
  <c r="D8" i="7"/>
  <c r="H10" i="7"/>
  <c r="I31" i="4"/>
  <c r="B30" i="4"/>
  <c r="F32" i="4"/>
  <c r="F33" i="9"/>
  <c r="E32" i="5"/>
  <c r="K31" i="5"/>
  <c r="F34" i="7"/>
  <c r="J23" i="6"/>
  <c r="J17" i="8"/>
  <c r="B10" i="13"/>
  <c r="I20" i="5"/>
  <c r="I10" i="10"/>
  <c r="H23" i="9"/>
  <c r="D23" i="6"/>
  <c r="E3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K21" i="5"/>
  <c r="C32" i="15"/>
  <c r="B21" i="16"/>
  <c r="H25" i="11"/>
  <c r="H30" i="4"/>
  <c r="H24" i="7"/>
  <c r="E30" i="8"/>
  <c r="I21" i="8"/>
  <c r="I25" i="9"/>
  <c r="G30" i="5"/>
  <c r="K24" i="6"/>
  <c r="K26" i="13"/>
  <c r="J8" i="6"/>
  <c r="C25" i="7"/>
  <c r="I11" i="8"/>
  <c r="D18" i="5"/>
  <c r="F15" i="14"/>
  <c r="K8" i="17"/>
  <c r="J16" i="12"/>
  <c r="B14" i="15"/>
  <c r="I9" i="7"/>
  <c r="G29" i="12"/>
  <c r="H19" i="15"/>
  <c r="B27" i="13"/>
  <c r="C11" i="13"/>
  <c r="K26" i="5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H34" i="6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I30" i="5"/>
  <c r="J19" i="6"/>
  <c r="F24" i="7"/>
  <c r="H22" i="8"/>
  <c r="D31" i="5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E30" i="5"/>
  <c r="I13" i="5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B33" i="6"/>
  <c r="I27" i="7"/>
  <c r="E17" i="9"/>
  <c r="K22" i="9"/>
  <c r="G14" i="7"/>
  <c r="I34" i="8"/>
  <c r="D34" i="5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F33" i="5"/>
  <c r="E31" i="5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C34" i="4"/>
  <c r="H14" i="13"/>
  <c r="C19" i="8"/>
  <c r="G18" i="8"/>
  <c r="C24" i="4"/>
  <c r="B27" i="7"/>
  <c r="D27" i="6"/>
  <c r="E24" i="4"/>
  <c r="H17" i="5"/>
  <c r="H25" i="9"/>
  <c r="E30" i="6"/>
  <c r="E28" i="8"/>
  <c r="E27" i="7"/>
  <c r="D10" i="6"/>
  <c r="C33" i="6"/>
  <c r="B22" i="7"/>
  <c r="F20" i="5"/>
  <c r="D23" i="5"/>
  <c r="C26" i="6"/>
  <c r="E23" i="12"/>
  <c r="E29" i="4"/>
  <c r="I24" i="6"/>
  <c r="D14" i="7"/>
  <c r="C18" i="9"/>
  <c r="F29" i="5"/>
  <c r="D32" i="5"/>
  <c r="I26" i="7"/>
  <c r="D33" i="8"/>
  <c r="F25" i="4"/>
  <c r="H22" i="7"/>
  <c r="E25" i="6"/>
  <c r="I12" i="7"/>
  <c r="F18" i="10"/>
  <c r="J27" i="10"/>
  <c r="C23" i="5"/>
  <c r="K25" i="5"/>
  <c r="C21" i="9"/>
  <c r="I10" i="6"/>
  <c r="B21" i="9"/>
  <c r="C10" i="9"/>
  <c r="E20" i="9"/>
  <c r="K14" i="7"/>
  <c r="E24" i="7"/>
  <c r="E13" i="4"/>
  <c r="F23" i="5"/>
  <c r="D12" i="7"/>
  <c r="E23" i="5"/>
  <c r="G9" i="10"/>
  <c r="I24" i="8"/>
  <c r="C12" i="5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H19" i="5"/>
  <c r="C24" i="6"/>
  <c r="G32" i="6"/>
  <c r="G11" i="10"/>
  <c r="G11" i="6"/>
  <c r="I22" i="6"/>
  <c r="E20" i="8"/>
  <c r="G29" i="7"/>
  <c r="D34" i="7"/>
  <c r="H17" i="6"/>
  <c r="F34" i="4"/>
  <c r="D15" i="9"/>
  <c r="F24" i="5"/>
  <c r="I13" i="4"/>
  <c r="K15" i="9"/>
  <c r="H9" i="7"/>
  <c r="F20" i="4"/>
  <c r="E29" i="6"/>
  <c r="H14" i="5"/>
  <c r="K12" i="5"/>
  <c r="H26" i="10"/>
  <c r="K13" i="5"/>
  <c r="J9" i="5"/>
  <c r="G13" i="9"/>
  <c r="F29" i="9"/>
  <c r="H28" i="7"/>
  <c r="C25" i="8"/>
  <c r="C14" i="4"/>
  <c r="I32" i="9"/>
  <c r="K24" i="7"/>
  <c r="F33" i="4"/>
  <c r="I32" i="8"/>
  <c r="C19" i="9"/>
  <c r="G14" i="10"/>
  <c r="F21" i="9"/>
  <c r="B28" i="8"/>
  <c r="G13" i="11"/>
  <c r="H18" i="9"/>
  <c r="I16" i="5"/>
  <c r="G19" i="5"/>
  <c r="J18" i="6"/>
  <c r="H18" i="4"/>
  <c r="D26" i="9"/>
  <c r="E27" i="4"/>
  <c r="J17" i="5"/>
  <c r="B15" i="5"/>
  <c r="B26" i="8"/>
  <c r="J15" i="8"/>
  <c r="K22" i="7"/>
  <c r="F16" i="5"/>
  <c r="I21" i="4"/>
  <c r="B28" i="7"/>
  <c r="G25" i="5"/>
  <c r="I21" i="5"/>
  <c r="E18" i="10"/>
  <c r="D27" i="8"/>
  <c r="C14" i="5"/>
  <c r="C18" i="4"/>
  <c r="G19" i="7"/>
  <c r="G24" i="7"/>
  <c r="D11" i="11"/>
  <c r="H25" i="6"/>
  <c r="F29" i="6"/>
  <c r="K12" i="7"/>
  <c r="D33" i="9"/>
  <c r="H16" i="5"/>
  <c r="F19" i="5"/>
  <c r="E12" i="8"/>
  <c r="J17" i="4"/>
  <c r="H17" i="9"/>
  <c r="I12" i="10"/>
  <c r="H11" i="14"/>
  <c r="C9" i="6"/>
  <c r="K31" i="9"/>
  <c r="E32" i="12"/>
  <c r="J21" i="10"/>
  <c r="I17" i="6"/>
  <c r="G29" i="5"/>
  <c r="C18" i="5"/>
  <c r="D27" i="9"/>
  <c r="H23" i="6"/>
  <c r="J24" i="5"/>
  <c r="D25" i="7"/>
  <c r="H22" i="4"/>
  <c r="B16" i="9"/>
  <c r="K12" i="4"/>
  <c r="H33" i="8"/>
  <c r="C11" i="10"/>
  <c r="F22" i="7"/>
  <c r="H29" i="4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E15" i="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J27" i="5"/>
  <c r="H30" i="5"/>
  <c r="F31" i="4"/>
  <c r="I16" i="9"/>
  <c r="D19" i="5"/>
  <c r="E15" i="6"/>
  <c r="H33" i="4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C17" i="5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C32" i="5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I9" i="5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I25" i="5"/>
  <c r="F12" i="9"/>
  <c r="I14" i="8"/>
  <c r="B20" i="7"/>
  <c r="C13" i="9"/>
  <c r="E13" i="8"/>
  <c r="G23" i="7"/>
  <c r="D18" i="7"/>
  <c r="F28" i="4"/>
  <c r="H16" i="9"/>
  <c r="J28" i="8"/>
  <c r="I33" i="4"/>
  <c r="E32" i="4"/>
  <c r="D19" i="6"/>
  <c r="K28" i="9"/>
  <c r="F13" i="12"/>
  <c r="I20" i="6"/>
  <c r="G20" i="4"/>
  <c r="E26" i="9"/>
  <c r="J29" i="10"/>
  <c r="C26" i="5"/>
  <c r="D11" i="8"/>
  <c r="I12" i="9"/>
  <c r="D18" i="13"/>
  <c r="J20" i="5"/>
  <c r="E26" i="4"/>
  <c r="F9" i="6"/>
  <c r="J13" i="5"/>
  <c r="G27" i="13"/>
  <c r="D13" i="5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33" i="6"/>
  <c r="C30" i="5"/>
  <c r="K15" i="5"/>
  <c r="F18" i="6"/>
  <c r="B26" i="6"/>
  <c r="H26" i="6"/>
  <c r="B32" i="4"/>
  <c r="E17" i="7"/>
  <c r="H33" i="5"/>
  <c r="C13" i="4"/>
  <c r="D22" i="6"/>
  <c r="H13" i="4"/>
  <c r="E23" i="9"/>
  <c r="B33" i="5"/>
  <c r="H31" i="4"/>
  <c r="F33" i="8"/>
  <c r="I9" i="9"/>
  <c r="J30" i="14"/>
  <c r="F11" i="9"/>
  <c r="G26" i="8"/>
  <c r="B34" i="4"/>
  <c r="F20" i="7"/>
  <c r="E16" i="5"/>
  <c r="G13" i="5"/>
  <c r="K23" i="7"/>
  <c r="H9" i="6"/>
  <c r="H32" i="5"/>
  <c r="J27" i="9"/>
  <c r="K17" i="10"/>
  <c r="I26" i="4"/>
  <c r="E29" i="5"/>
  <c r="K15" i="8"/>
  <c r="J33" i="8"/>
  <c r="B14" i="9"/>
  <c r="K30" i="7"/>
  <c r="C30" i="9"/>
  <c r="G31" i="8"/>
  <c r="E21" i="5"/>
  <c r="F14" i="7"/>
  <c r="C32" i="8"/>
  <c r="F17" i="4"/>
  <c r="C20" i="6"/>
  <c r="E20" i="7"/>
  <c r="I19" i="8"/>
  <c r="K34" i="5"/>
  <c r="J18" i="4"/>
  <c r="K19" i="8"/>
  <c r="D32" i="6"/>
  <c r="C16" i="5"/>
  <c r="C30" i="7"/>
  <c r="F18" i="9"/>
  <c r="K19" i="11"/>
  <c r="F33" i="10"/>
  <c r="I28" i="8"/>
  <c r="J18" i="12"/>
  <c r="G27" i="9"/>
  <c r="C12" i="6"/>
  <c r="E33" i="5"/>
  <c r="K12" i="9"/>
  <c r="B33" i="9"/>
  <c r="G11" i="4"/>
  <c r="K15" i="7"/>
  <c r="C21" i="5"/>
  <c r="E27" i="5"/>
  <c r="F23" i="6"/>
  <c r="I28" i="6"/>
  <c r="H29" i="6"/>
  <c r="B30" i="9"/>
  <c r="I34" i="10"/>
  <c r="B19" i="7"/>
  <c r="F10" i="5"/>
  <c r="E13" i="6"/>
  <c r="K21" i="4"/>
  <c r="H28" i="9"/>
  <c r="I26" i="5"/>
  <c r="E28" i="4"/>
  <c r="B24" i="8"/>
  <c r="D10" i="8"/>
  <c r="B24" i="4"/>
  <c r="D27" i="7"/>
  <c r="E19" i="8"/>
  <c r="B11" i="10"/>
  <c r="B11" i="8"/>
  <c r="K8" i="5"/>
  <c r="F30" i="9"/>
  <c r="K34" i="8"/>
  <c r="B31" i="4"/>
  <c r="F27" i="8"/>
  <c r="H26" i="5"/>
  <c r="B33" i="4"/>
  <c r="B26" i="5"/>
  <c r="D31" i="9"/>
  <c r="C33" i="9"/>
  <c r="G19" i="10"/>
  <c r="E8" i="9"/>
  <c r="I29" i="9"/>
  <c r="K23" i="4"/>
  <c r="G34" i="4"/>
  <c r="G15" i="6"/>
  <c r="D34" i="6"/>
  <c r="F19" i="6"/>
  <c r="H31" i="6"/>
  <c r="I9" i="8"/>
  <c r="B24" i="11"/>
  <c r="K9" i="10"/>
  <c r="B28" i="4"/>
  <c r="F22" i="6"/>
  <c r="K20" i="8"/>
  <c r="B13" i="10"/>
  <c r="D26" i="6"/>
  <c r="F34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J30" i="5"/>
  <c r="G8" i="4"/>
  <c r="C29" i="7"/>
  <c r="C11" i="9"/>
  <c r="H26" i="4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B22" i="5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1" i="5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H28" i="5"/>
  <c r="I18" i="7"/>
  <c r="G24" i="8"/>
  <c r="H23" i="5"/>
  <c r="F26" i="5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D14" i="5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E12" i="5"/>
  <c r="H14" i="8"/>
  <c r="J19" i="4"/>
  <c r="F31" i="5"/>
  <c r="G29" i="8"/>
  <c r="C29" i="4"/>
  <c r="H32" i="4"/>
  <c r="J32" i="5"/>
  <c r="B30" i="5"/>
  <c r="B12" i="5"/>
  <c r="K33" i="9"/>
  <c r="B29" i="4"/>
  <c r="D26" i="10"/>
  <c r="B10" i="8"/>
  <c r="C27" i="4"/>
  <c r="K19" i="9"/>
  <c r="B17" i="4"/>
  <c r="C30" i="14"/>
  <c r="I18" i="8"/>
  <c r="K13" i="7"/>
  <c r="G32" i="8"/>
  <c r="E31" i="7"/>
  <c r="F24" i="9"/>
  <c r="K30" i="9"/>
  <c r="F17" i="7"/>
  <c r="C28" i="4"/>
  <c r="H10" i="8"/>
  <c r="B20" i="4"/>
  <c r="K16" i="9"/>
  <c r="D23" i="7"/>
  <c r="E8" i="8"/>
  <c r="I15" i="8"/>
  <c r="G30" i="6"/>
  <c r="E10" i="7"/>
  <c r="D9" i="7"/>
  <c r="I33" i="7"/>
  <c r="H34" i="7"/>
  <c r="J15" i="5"/>
  <c r="I34" i="6"/>
  <c r="K20" i="9"/>
  <c r="E33" i="7"/>
  <c r="E34" i="4"/>
  <c r="D23" i="9"/>
  <c r="B34" i="6"/>
  <c r="F14" i="4"/>
  <c r="F31" i="6"/>
  <c r="C17" i="10"/>
  <c r="E10" i="4"/>
  <c r="G34" i="8"/>
  <c r="H30" i="7"/>
  <c r="I11" i="4"/>
  <c r="K25" i="7"/>
  <c r="E20" i="5"/>
  <c r="B18" i="4"/>
  <c r="B32" i="6"/>
  <c r="C11" i="4"/>
  <c r="B13" i="5"/>
  <c r="G19" i="6"/>
  <c r="K10" i="5"/>
  <c r="D11" i="9"/>
  <c r="H20" i="9"/>
  <c r="C21" i="13"/>
  <c r="I28" i="5"/>
  <c r="D31" i="6"/>
  <c r="G12" i="6"/>
  <c r="H22" i="9"/>
  <c r="E10" i="5"/>
  <c r="C13" i="5"/>
  <c r="D15" i="8"/>
  <c r="F12" i="8"/>
  <c r="I14" i="9"/>
  <c r="D33" i="6"/>
  <c r="B23" i="8"/>
  <c r="D29" i="8"/>
  <c r="G29" i="6"/>
  <c r="E18" i="6"/>
  <c r="I30" i="9"/>
  <c r="B17" i="9"/>
  <c r="C11" i="8"/>
  <c r="F25" i="6"/>
  <c r="G34" i="5"/>
  <c r="F10" i="8"/>
  <c r="I29" i="6"/>
  <c r="J11" i="5"/>
  <c r="H25" i="5"/>
  <c r="C23" i="9"/>
  <c r="I23" i="4"/>
  <c r="K24" i="9"/>
  <c r="H15" i="7"/>
  <c r="G22" i="4"/>
  <c r="K16" i="8"/>
  <c r="I19" i="6"/>
  <c r="H10" i="4"/>
  <c r="B8" i="7"/>
  <c r="D33" i="5"/>
  <c r="E10" i="6"/>
  <c r="F29" i="7"/>
  <c r="B23" i="5"/>
  <c r="J25" i="5"/>
  <c r="F14" i="5"/>
  <c r="J34" i="4"/>
  <c r="J11" i="7"/>
  <c r="C33" i="7"/>
  <c r="F20" i="8"/>
  <c r="J31" i="7"/>
  <c r="E11" i="6"/>
  <c r="H32" i="7"/>
  <c r="C22" i="8"/>
  <c r="K20" i="5"/>
  <c r="F13" i="8"/>
  <c r="K31" i="7"/>
  <c r="H12" i="5"/>
  <c r="I29" i="8"/>
  <c r="K16" i="7"/>
  <c r="H12" i="7"/>
  <c r="E24" i="6"/>
  <c r="J23" i="5"/>
  <c r="D26" i="12"/>
  <c r="F18" i="8"/>
  <c r="H8" i="10"/>
  <c r="E23" i="11"/>
  <c r="C16" i="8"/>
  <c r="D20" i="10"/>
  <c r="C22" i="5"/>
  <c r="K29" i="5"/>
  <c r="K27" i="9"/>
  <c r="C16" i="9"/>
  <c r="D25" i="12"/>
  <c r="F25" i="5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G12" i="5"/>
  <c r="E9" i="8"/>
  <c r="B9" i="8"/>
  <c r="E26" i="6"/>
  <c r="J8" i="8"/>
  <c r="I11" i="7"/>
  <c r="G25" i="7"/>
</calcChain>
</file>

<file path=xl/sharedStrings.xml><?xml version="1.0" encoding="utf-8"?>
<sst xmlns="http://schemas.openxmlformats.org/spreadsheetml/2006/main" count="2546" uniqueCount="101">
  <si>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</si>
  <si>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</si>
  <si>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</si>
  <si>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</si>
  <si>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</si>
  <si>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</si>
  <si>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</si>
  <si>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</si>
  <si>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</si>
  <si>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</si>
  <si>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</si>
  <si>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</si>
  <si>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</si>
  <si>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</si>
  <si>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</si>
  <si>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</si>
  <si>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</si>
  <si>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</si>
  <si>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</si>
  <si>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</si>
  <si>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</si>
  <si>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</si>
  <si>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</si>
  <si>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</si>
  <si>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</si>
  <si>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</si>
  <si>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</si>
  <si>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</si>
  <si>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</si>
  <si>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</si>
  <si>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</si>
  <si>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</si>
  <si>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</si>
  <si>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</si>
  <si>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</si>
  <si>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</si>
  <si>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</si>
  <si>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</si>
  <si>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</si>
  <si>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</si>
  <si>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</si>
  <si>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</si>
  <si>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</si>
  <si>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</si>
  <si>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</si>
  <si>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</si>
  <si>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</si>
  <si>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</si>
  <si>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</si>
  <si>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</si>
  <si>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</si>
  <si>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</si>
  <si>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</si>
  <si>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</si>
  <si>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</si>
  <si>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</si>
  <si>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</si>
  <si>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</si>
  <si>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</si>
  <si>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</si>
  <si>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</si>
  <si>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</si>
  <si>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</si>
  <si>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</si>
  <si>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</si>
  <si>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</si>
  <si>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</si>
  <si>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</si>
  <si>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</si>
  <si>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</si>
  <si>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</si>
  <si>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</si>
  <si>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</si>
  <si>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</si>
  <si>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</si>
  <si>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</si>
  <si>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</si>
  <si>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</si>
  <si>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</si>
  <si>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</si>
  <si>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</si>
  <si>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</si>
  <si>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</si>
  <si>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</si>
  <si>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</si>
  <si>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</si>
  <si>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</si>
  <si>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</si>
  <si>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</si>
  <si>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</si>
  <si>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</si>
  <si>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</si>
  <si>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</si>
  <si>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</si>
  <si>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</si>
  <si>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</si>
  <si>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</si>
  <si>
    <t>LIC MF G-Sec Long Term Exchange Traded Fund#</t>
  </si>
  <si>
    <t>LIC MF Exchange Traded Fund-Nifty 100#</t>
  </si>
  <si>
    <t>LIC MF Exchange Traded Fund-Nifty 50#</t>
  </si>
  <si>
    <t>LIC MF Exchange Traded Fund-Sensex#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</si>
</sst>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Times New Roman"/>
      <family val="1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6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9" fillId="0" borderId="2" xfId="0" applyFont="1" applyBorder="1"/>
    <xf numFmtId="14" fontId="9" fillId="0" borderId="2" xfId="0" applyNumberFormat="1" applyFont="1" applyBorder="1" applyAlignment="1">
      <alignment horizontal="center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D1" sqref="D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6" t="s">
        <v>11</v>
      </c>
      <c r="B2" s="26" t="s">
        <v>12</v>
      </c>
      <c r="C2" s="26" t="s">
        <v>13</v>
      </c>
    </row>
    <row r="3" spans="1:3" x14ac:dyDescent="0.25">
      <c r="A3" s="26" t="s">
        <v>14</v>
      </c>
      <c r="B3" s="26" t="s">
        <v>15</v>
      </c>
      <c r="C3" s="26" t="s">
        <v>16</v>
      </c>
    </row>
    <row r="4" spans="1:3" x14ac:dyDescent="0.25">
      <c r="A4" s="26" t="s">
        <v>17</v>
      </c>
      <c r="B4" s="26" t="s">
        <v>18</v>
      </c>
      <c r="C4" s="27" t="s">
        <v>19</v>
      </c>
    </row>
    <row r="5" spans="1:3" x14ac:dyDescent="0.25">
      <c r="A5" s="26" t="s">
        <v>20</v>
      </c>
      <c r="B5" s="26" t="s">
        <v>21</v>
      </c>
      <c r="C5" s="26" t="s">
        <v>22</v>
      </c>
    </row>
    <row r="6" spans="1:3" x14ac:dyDescent="0.25">
      <c r="A6" s="26" t="s">
        <v>23</v>
      </c>
      <c r="B6" s="26" t="s">
        <v>24</v>
      </c>
      <c r="C6" s="26" t="s">
        <v>25</v>
      </c>
    </row>
    <row r="7" spans="1:3" x14ac:dyDescent="0.25">
      <c r="A7" s="26" t="s">
        <v>26</v>
      </c>
      <c r="B7" s="26" t="s">
        <v>27</v>
      </c>
      <c r="C7" s="26" t="s">
        <v>28</v>
      </c>
    </row>
    <row r="8" spans="1:3" x14ac:dyDescent="0.25">
      <c r="A8" s="26" t="s">
        <v>29</v>
      </c>
      <c r="B8" s="26" t="s">
        <v>30</v>
      </c>
      <c r="C8" s="26" t="s">
        <v>31</v>
      </c>
    </row>
    <row r="9" spans="1:3" x14ac:dyDescent="0.25">
      <c r="A9" s="26" t="s">
        <v>32</v>
      </c>
      <c r="B9" s="26" t="s">
        <v>33</v>
      </c>
      <c r="C9" s="26" t="s">
        <v>34</v>
      </c>
    </row>
    <row r="10" spans="1:3" x14ac:dyDescent="0.25">
      <c r="A10" s="26" t="s">
        <v>35</v>
      </c>
      <c r="B10" s="26" t="s">
        <v>36</v>
      </c>
      <c r="C10" s="26" t="s">
        <v>37</v>
      </c>
    </row>
    <row r="11" spans="1:3" x14ac:dyDescent="0.25">
      <c r="A11" s="26" t="s">
        <v>38</v>
      </c>
      <c r="B11" s="26" t="s">
        <v>39</v>
      </c>
      <c r="C11" s="26" t="s">
        <v>40</v>
      </c>
    </row>
    <row r="12" spans="1:3" x14ac:dyDescent="0.25">
      <c r="A12" s="26" t="s">
        <v>41</v>
      </c>
      <c r="B12" s="26" t="s">
        <v>42</v>
      </c>
      <c r="C12" s="26" t="s">
        <v>43</v>
      </c>
    </row>
    <row r="13" spans="1:3" x14ac:dyDescent="0.25">
      <c r="A13" s="26" t="s">
        <v>44</v>
      </c>
      <c r="B13" s="26" t="s">
        <v>45</v>
      </c>
      <c r="C13" s="26" t="s">
        <v>46</v>
      </c>
    </row>
    <row r="14" spans="1:3" x14ac:dyDescent="0.25">
      <c r="A14" s="26" t="s">
        <v>47</v>
      </c>
      <c r="B14" s="26" t="s">
        <v>48</v>
      </c>
      <c r="C14" s="26" t="s">
        <v>49</v>
      </c>
    </row>
    <row r="15" spans="1:3" x14ac:dyDescent="0.25">
      <c r="A15" s="26" t="s">
        <v>50</v>
      </c>
      <c r="B15" s="26" t="s">
        <v>51</v>
      </c>
      <c r="C15" s="26" t="s">
        <v>52</v>
      </c>
    </row>
    <row r="16" spans="1:3" x14ac:dyDescent="0.25">
      <c r="A16" s="26" t="s">
        <v>53</v>
      </c>
      <c r="B16" s="26" t="s">
        <v>54</v>
      </c>
      <c r="C16" s="26" t="s">
        <v>55</v>
      </c>
    </row>
    <row r="17" spans="1:3" x14ac:dyDescent="0.25">
      <c r="A17" s="26" t="s">
        <v>56</v>
      </c>
      <c r="B17" s="26" t="s">
        <v>57</v>
      </c>
      <c r="C17" s="26" t="s">
        <v>58</v>
      </c>
    </row>
    <row r="18" spans="1:3" x14ac:dyDescent="0.25">
      <c r="A18" s="26" t="s">
        <v>59</v>
      </c>
      <c r="B18" s="26" t="s">
        <v>60</v>
      </c>
      <c r="C18" s="26" t="s">
        <v>93</v>
      </c>
    </row>
    <row r="19" spans="1:3" x14ac:dyDescent="0.25">
      <c r="A19" s="26" t="s">
        <v>61</v>
      </c>
      <c r="B19" s="26" t="s">
        <v>62</v>
      </c>
      <c r="C19" s="26" t="s">
        <v>92</v>
      </c>
    </row>
    <row r="20" spans="1:3" x14ac:dyDescent="0.25">
      <c r="A20" s="26" t="s">
        <v>63</v>
      </c>
      <c r="B20" s="26" t="s">
        <v>64</v>
      </c>
      <c r="C20" s="26" t="s">
        <v>65</v>
      </c>
    </row>
    <row r="21" spans="1:3" x14ac:dyDescent="0.25">
      <c r="A21" s="26" t="s">
        <v>66</v>
      </c>
      <c r="B21" s="26" t="s">
        <v>67</v>
      </c>
      <c r="C21" s="26" t="s">
        <v>68</v>
      </c>
    </row>
    <row r="22" spans="1:3" x14ac:dyDescent="0.25">
      <c r="A22" s="26" t="s">
        <v>69</v>
      </c>
      <c r="B22" s="26" t="s">
        <v>70</v>
      </c>
      <c r="C22" s="26" t="s">
        <v>71</v>
      </c>
    </row>
    <row r="23" spans="1:3" x14ac:dyDescent="0.25">
      <c r="A23" s="26" t="s">
        <v>72</v>
      </c>
      <c r="B23" s="26" t="s">
        <v>73</v>
      </c>
      <c r="C23" s="26" t="s">
        <v>74</v>
      </c>
    </row>
    <row r="24" spans="1:3" x14ac:dyDescent="0.25">
      <c r="A24" s="26" t="s">
        <v>75</v>
      </c>
      <c r="B24" s="26" t="s">
        <v>76</v>
      </c>
      <c r="C24" s="26" t="s">
        <v>77</v>
      </c>
    </row>
    <row r="25" spans="1:3" x14ac:dyDescent="0.25">
      <c r="A25" s="26" t="s">
        <v>78</v>
      </c>
      <c r="B25" s="26" t="s">
        <v>79</v>
      </c>
      <c r="C25" s="26" t="s">
        <v>80</v>
      </c>
    </row>
    <row r="26" spans="1:3" x14ac:dyDescent="0.25">
      <c r="A26" s="26" t="s">
        <v>81</v>
      </c>
      <c r="B26" s="26" t="s">
        <v>82</v>
      </c>
      <c r="C26" s="26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52"/>
  <sheetViews>
    <sheetView topLeftCell="A641" workbookViewId="0">
      <selection activeCell="B653" sqref="B653"/>
    </sheetView>
  </sheetViews>
  <sheetFormatPr defaultRowHeight="15" x14ac:dyDescent="0.25"/>
  <cols>
    <col min="1" max="1" width="13.7109375" bestFit="1" customWidth="1"/>
    <col min="2" max="2" width="8" customWidth="1"/>
    <col min="3" max="3" width="11.42578125" bestFit="1" customWidth="1"/>
    <col min="4" max="4" width="16.85546875" bestFit="1" customWidth="1"/>
    <col min="5" max="5" width="39.140625" bestFit="1" customWidth="1"/>
    <col min="6" max="6" width="8.28515625" style="15" bestFit="1" customWidth="1"/>
    <col min="7" max="8" width="11.7109375" style="15" bestFit="1" customWidth="1"/>
    <col min="9" max="9" width="6" style="15" bestFit="1" customWidth="1"/>
    <col min="10" max="10" width="8.7109375" style="15" bestFit="1" customWidth="1"/>
    <col min="11" max="11" width="8.28515625" style="15" bestFit="1" customWidth="1"/>
    <col min="12" max="13" width="11.7109375" style="15" bestFit="1" customWidth="1"/>
    <col min="14" max="14" width="6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30" t="s">
        <v>0</v>
      </c>
      <c r="G1" s="30"/>
      <c r="H1" s="30"/>
      <c r="I1" s="30"/>
      <c r="J1" s="30"/>
      <c r="K1" s="31" t="s">
        <v>1</v>
      </c>
      <c r="L1" s="32"/>
      <c r="M1" s="32"/>
      <c r="N1" s="32"/>
      <c r="O1" s="33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LDBOND43160</v>
      </c>
      <c r="B3" s="3" t="s">
        <v>11</v>
      </c>
      <c r="C3" s="3" t="s">
        <v>12</v>
      </c>
      <c r="D3" s="4">
        <v>43160</v>
      </c>
      <c r="E3" s="3" t="s">
        <v>13</v>
      </c>
      <c r="F3" s="28">
        <v>1.0700193021398039</v>
      </c>
      <c r="G3" s="28">
        <v>0</v>
      </c>
      <c r="H3" s="28">
        <v>0</v>
      </c>
      <c r="I3" s="28">
        <v>9.5403215576036218E-2</v>
      </c>
      <c r="J3" s="28">
        <v>1.1654225177158402</v>
      </c>
      <c r="K3" s="28">
        <v>0.56688027783922201</v>
      </c>
      <c r="L3" s="28">
        <v>0</v>
      </c>
      <c r="M3" s="28">
        <v>0</v>
      </c>
      <c r="N3" s="28">
        <v>9.4838962916464889E-2</v>
      </c>
      <c r="O3" s="28">
        <v>0.66171924075568689</v>
      </c>
    </row>
    <row r="4" spans="1:15" x14ac:dyDescent="0.25">
      <c r="A4" t="str">
        <f t="shared" ref="A4:A67" si="0">C4&amp;D4</f>
        <v>LDCPO243160</v>
      </c>
      <c r="B4" s="3" t="s">
        <v>14</v>
      </c>
      <c r="C4" s="3" t="s">
        <v>15</v>
      </c>
      <c r="D4" s="4">
        <v>43160</v>
      </c>
      <c r="E4" s="3" t="s">
        <v>16</v>
      </c>
      <c r="F4" s="28">
        <v>2.2500806474699728</v>
      </c>
      <c r="G4" s="28">
        <v>0</v>
      </c>
      <c r="H4" s="28">
        <v>0</v>
      </c>
      <c r="I4" s="28">
        <v>0.28801668270849962</v>
      </c>
      <c r="J4" s="28">
        <v>2.5380973301784726</v>
      </c>
      <c r="K4" s="28">
        <v>1.7500264582877474</v>
      </c>
      <c r="L4" s="28">
        <v>0</v>
      </c>
      <c r="M4" s="28">
        <v>0</v>
      </c>
      <c r="N4" s="28">
        <v>0.28808475524673943</v>
      </c>
      <c r="O4" s="28">
        <v>2.0381112135344868</v>
      </c>
    </row>
    <row r="5" spans="1:15" x14ac:dyDescent="0.25">
      <c r="A5" t="str">
        <f t="shared" si="0"/>
        <v>LDDAF143160</v>
      </c>
      <c r="B5" s="3" t="s">
        <v>17</v>
      </c>
      <c r="C5" s="3" t="s">
        <v>18</v>
      </c>
      <c r="D5" s="4">
        <v>43160</v>
      </c>
      <c r="E5" s="5" t="s">
        <v>19</v>
      </c>
      <c r="F5" s="28">
        <v>2.2500847927409637</v>
      </c>
      <c r="G5" s="28">
        <v>0</v>
      </c>
      <c r="H5" s="28">
        <v>0</v>
      </c>
      <c r="I5" s="28">
        <v>0.17461051656323257</v>
      </c>
      <c r="J5" s="28">
        <v>2.4246953093041963</v>
      </c>
      <c r="K5" s="28">
        <v>1.0800102984700275</v>
      </c>
      <c r="L5" s="28">
        <v>0</v>
      </c>
      <c r="M5" s="28">
        <v>0</v>
      </c>
      <c r="N5" s="28">
        <v>0.17460619594070445</v>
      </c>
      <c r="O5" s="28">
        <v>1.2546164944107319</v>
      </c>
    </row>
    <row r="6" spans="1:15" x14ac:dyDescent="0.25">
      <c r="A6" t="str">
        <f t="shared" si="0"/>
        <v>LDDAF243160</v>
      </c>
      <c r="B6" s="3" t="s">
        <v>20</v>
      </c>
      <c r="C6" s="3" t="s">
        <v>21</v>
      </c>
      <c r="D6" s="4">
        <v>43160</v>
      </c>
      <c r="E6" s="3" t="s">
        <v>22</v>
      </c>
      <c r="F6" s="28">
        <v>2.2500912620136266</v>
      </c>
      <c r="G6" s="28">
        <v>0</v>
      </c>
      <c r="H6" s="28">
        <v>0</v>
      </c>
      <c r="I6" s="28">
        <v>0.19801396035054597</v>
      </c>
      <c r="J6" s="28">
        <v>2.4481052223641724</v>
      </c>
      <c r="K6" s="28">
        <v>1.2200085924396571</v>
      </c>
      <c r="L6" s="28">
        <v>0</v>
      </c>
      <c r="M6" s="28">
        <v>0</v>
      </c>
      <c r="N6" s="28">
        <v>0.19800859610820104</v>
      </c>
      <c r="O6" s="28">
        <v>1.4180171885478581</v>
      </c>
    </row>
    <row r="7" spans="1:15" x14ac:dyDescent="0.25">
      <c r="A7" t="str">
        <f t="shared" si="0"/>
        <v>LDDAF343160</v>
      </c>
      <c r="B7" s="3" t="s">
        <v>23</v>
      </c>
      <c r="C7" s="3" t="s">
        <v>24</v>
      </c>
      <c r="D7" s="4">
        <v>43160</v>
      </c>
      <c r="E7" s="3" t="s">
        <v>25</v>
      </c>
      <c r="F7" s="28">
        <v>2.2500895872917552</v>
      </c>
      <c r="G7" s="28">
        <v>0</v>
      </c>
      <c r="H7" s="28">
        <v>0</v>
      </c>
      <c r="I7" s="28">
        <v>0.19621224052384098</v>
      </c>
      <c r="J7" s="28">
        <v>2.4463018278155961</v>
      </c>
      <c r="K7" s="28">
        <v>1.2300149187793659</v>
      </c>
      <c r="L7" s="28">
        <v>0</v>
      </c>
      <c r="M7" s="28">
        <v>0</v>
      </c>
      <c r="N7" s="28">
        <v>0.19620602220609393</v>
      </c>
      <c r="O7" s="28">
        <v>1.4262209409854598</v>
      </c>
    </row>
    <row r="8" spans="1:15" x14ac:dyDescent="0.25">
      <c r="A8" t="str">
        <f t="shared" si="0"/>
        <v>LDGETF43160</v>
      </c>
      <c r="B8" s="3" t="s">
        <v>26</v>
      </c>
      <c r="C8" s="3" t="s">
        <v>27</v>
      </c>
      <c r="D8" s="4">
        <v>43160</v>
      </c>
      <c r="E8" s="3" t="s">
        <v>28</v>
      </c>
      <c r="F8" s="28">
        <v>0.25000133366954286</v>
      </c>
      <c r="G8" s="28">
        <v>0</v>
      </c>
      <c r="H8" s="28">
        <v>0</v>
      </c>
      <c r="I8" s="28">
        <v>2.7000545242483128E-2</v>
      </c>
      <c r="J8" s="28">
        <v>0.27700187891202599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</row>
    <row r="9" spans="1:15" x14ac:dyDescent="0.25">
      <c r="A9" t="str">
        <f t="shared" si="0"/>
        <v>LDGSEC43160</v>
      </c>
      <c r="B9" s="3" t="s">
        <v>29</v>
      </c>
      <c r="C9" s="3" t="s">
        <v>30</v>
      </c>
      <c r="D9" s="4">
        <v>43160</v>
      </c>
      <c r="E9" s="3" t="s">
        <v>31</v>
      </c>
      <c r="F9" s="28">
        <v>2.2500987153428658</v>
      </c>
      <c r="G9" s="28">
        <v>0</v>
      </c>
      <c r="H9" s="28">
        <v>0.2</v>
      </c>
      <c r="I9" s="28">
        <v>0.27541831241126669</v>
      </c>
      <c r="J9" s="28">
        <v>2.7255170277541327</v>
      </c>
      <c r="K9" s="28">
        <v>1.3471293112569798</v>
      </c>
      <c r="L9" s="28">
        <v>0</v>
      </c>
      <c r="M9" s="28">
        <v>0.2</v>
      </c>
      <c r="N9" s="28">
        <v>0.27129246591575873</v>
      </c>
      <c r="O9" s="28">
        <v>1.8184217771727385</v>
      </c>
    </row>
    <row r="10" spans="1:15" x14ac:dyDescent="0.25">
      <c r="A10" t="str">
        <f t="shared" si="0"/>
        <v>LDINPF43160</v>
      </c>
      <c r="B10" s="3" t="s">
        <v>32</v>
      </c>
      <c r="C10" s="3" t="s">
        <v>33</v>
      </c>
      <c r="D10" s="4">
        <v>43160</v>
      </c>
      <c r="E10" s="3" t="s">
        <v>34</v>
      </c>
      <c r="F10" s="28">
        <v>1.1300205024077226</v>
      </c>
      <c r="G10" s="28">
        <v>0</v>
      </c>
      <c r="H10" s="28">
        <v>0</v>
      </c>
      <c r="I10" s="28">
        <v>6.8402241001235847E-2</v>
      </c>
      <c r="J10" s="28">
        <v>1.1984227434089585</v>
      </c>
      <c r="K10" s="28">
        <v>0.47770948573484706</v>
      </c>
      <c r="L10" s="28">
        <v>0</v>
      </c>
      <c r="M10" s="28">
        <v>0</v>
      </c>
      <c r="N10" s="28">
        <v>6.7988100066610088E-2</v>
      </c>
      <c r="O10" s="28">
        <v>0.54569758580145711</v>
      </c>
    </row>
    <row r="11" spans="1:15" x14ac:dyDescent="0.25">
      <c r="A11" t="str">
        <f t="shared" si="0"/>
        <v>LDMIPF43160</v>
      </c>
      <c r="B11" s="3" t="s">
        <v>35</v>
      </c>
      <c r="C11" s="3" t="s">
        <v>36</v>
      </c>
      <c r="D11" s="4">
        <v>43160</v>
      </c>
      <c r="E11" s="3" t="s">
        <v>37</v>
      </c>
      <c r="F11" s="28">
        <v>2.2349323706865438</v>
      </c>
      <c r="G11" s="28">
        <v>0</v>
      </c>
      <c r="H11" s="28">
        <v>0.2</v>
      </c>
      <c r="I11" s="28">
        <v>0.32669583799685342</v>
      </c>
      <c r="J11" s="28">
        <v>2.7616282086833976</v>
      </c>
      <c r="K11" s="28">
        <v>1.5358208710074552</v>
      </c>
      <c r="L11" s="28">
        <v>0</v>
      </c>
      <c r="M11" s="28">
        <v>0.2</v>
      </c>
      <c r="N11" s="28">
        <v>0.30166176427401947</v>
      </c>
      <c r="O11" s="28">
        <v>2.0374826352814748</v>
      </c>
    </row>
    <row r="12" spans="1:15" x14ac:dyDescent="0.25">
      <c r="A12" t="str">
        <f t="shared" si="0"/>
        <v>LDSAPF43160</v>
      </c>
      <c r="B12" s="3" t="s">
        <v>38</v>
      </c>
      <c r="C12" s="3" t="s">
        <v>39</v>
      </c>
      <c r="D12" s="4">
        <v>43160</v>
      </c>
      <c r="E12" s="3" t="s">
        <v>40</v>
      </c>
      <c r="F12" s="28">
        <v>0.80001900313065499</v>
      </c>
      <c r="G12" s="28">
        <v>0</v>
      </c>
      <c r="H12" s="28">
        <v>0</v>
      </c>
      <c r="I12" s="28">
        <v>3.960136340396693E-2</v>
      </c>
      <c r="J12" s="28">
        <v>0.83962036653462191</v>
      </c>
      <c r="K12" s="28">
        <v>0.25908329287923054</v>
      </c>
      <c r="L12" s="28">
        <v>0</v>
      </c>
      <c r="M12" s="28">
        <v>0</v>
      </c>
      <c r="N12" s="28">
        <v>3.7635041442635103E-2</v>
      </c>
      <c r="O12" s="28">
        <v>0.29671833432186567</v>
      </c>
    </row>
    <row r="13" spans="1:15" x14ac:dyDescent="0.25">
      <c r="A13" t="str">
        <f t="shared" si="0"/>
        <v>LEBALF43160</v>
      </c>
      <c r="B13" s="3" t="s">
        <v>41</v>
      </c>
      <c r="C13" s="3" t="s">
        <v>42</v>
      </c>
      <c r="D13" s="4">
        <v>43160</v>
      </c>
      <c r="E13" s="3" t="s">
        <v>43</v>
      </c>
      <c r="F13" s="28">
        <v>2.3248293820709205</v>
      </c>
      <c r="G13" s="28">
        <v>0.30002173184157505</v>
      </c>
      <c r="H13" s="28">
        <v>0.2</v>
      </c>
      <c r="I13" s="28">
        <v>5.8458687616023929E-2</v>
      </c>
      <c r="J13" s="28">
        <v>2.8833098015285197</v>
      </c>
      <c r="K13" s="28">
        <v>0.32284773972003217</v>
      </c>
      <c r="L13" s="28">
        <v>0</v>
      </c>
      <c r="M13" s="28">
        <v>0.2</v>
      </c>
      <c r="N13" s="28">
        <v>5.8111847975671357E-2</v>
      </c>
      <c r="O13" s="28">
        <v>0.58095958769570355</v>
      </c>
    </row>
    <row r="14" spans="1:15" x14ac:dyDescent="0.25">
      <c r="A14" t="str">
        <f t="shared" si="0"/>
        <v>LEBFSF43160</v>
      </c>
      <c r="B14" s="3" t="s">
        <v>44</v>
      </c>
      <c r="C14" s="3" t="s">
        <v>45</v>
      </c>
      <c r="D14" s="4">
        <v>43160</v>
      </c>
      <c r="E14" s="3" t="s">
        <v>46</v>
      </c>
      <c r="F14" s="28">
        <v>2.5001424600590103</v>
      </c>
      <c r="G14" s="28">
        <v>0.30002473532526475</v>
      </c>
      <c r="H14" s="28">
        <v>0.2</v>
      </c>
      <c r="I14" s="28">
        <v>0.21961910626954254</v>
      </c>
      <c r="J14" s="28">
        <v>3.219786301653818</v>
      </c>
      <c r="K14" s="28">
        <v>1.0359570797907747</v>
      </c>
      <c r="L14" s="28">
        <v>0</v>
      </c>
      <c r="M14" s="28">
        <v>0.2</v>
      </c>
      <c r="N14" s="28">
        <v>0.20807358245635937</v>
      </c>
      <c r="O14" s="28">
        <v>1.4440306622471339</v>
      </c>
    </row>
    <row r="15" spans="1:15" x14ac:dyDescent="0.25">
      <c r="A15" t="str">
        <f t="shared" si="0"/>
        <v>LECHID43160</v>
      </c>
      <c r="B15" s="3" t="s">
        <v>47</v>
      </c>
      <c r="C15" s="3" t="s">
        <v>48</v>
      </c>
      <c r="D15" s="4">
        <v>43160</v>
      </c>
      <c r="E15" s="3" t="s">
        <v>49</v>
      </c>
      <c r="F15" s="28">
        <v>2.4762663851989988</v>
      </c>
      <c r="G15" s="28">
        <v>0</v>
      </c>
      <c r="H15" s="28">
        <v>0</v>
      </c>
      <c r="I15" s="28">
        <v>0.26932667473426131</v>
      </c>
      <c r="J15" s="28">
        <v>2.7455930599332601</v>
      </c>
      <c r="K15" s="28">
        <v>1.4780556000904359</v>
      </c>
      <c r="L15" s="28">
        <v>0</v>
      </c>
      <c r="M15" s="28">
        <v>0</v>
      </c>
      <c r="N15" s="28">
        <v>0.25166702655453066</v>
      </c>
      <c r="O15" s="28">
        <v>1.7297226266449666</v>
      </c>
    </row>
    <row r="16" spans="1:15" x14ac:dyDescent="0.25">
      <c r="A16" t="str">
        <f t="shared" si="0"/>
        <v>LEEQTF43160</v>
      </c>
      <c r="B16" s="3" t="s">
        <v>50</v>
      </c>
      <c r="C16" s="3" t="s">
        <v>51</v>
      </c>
      <c r="D16" s="4">
        <v>43160</v>
      </c>
      <c r="E16" s="3" t="s">
        <v>52</v>
      </c>
      <c r="F16" s="28">
        <v>2.3210955334849777</v>
      </c>
      <c r="G16" s="28">
        <v>0</v>
      </c>
      <c r="H16" s="28">
        <v>0.2</v>
      </c>
      <c r="I16" s="28">
        <v>0.28819881175774537</v>
      </c>
      <c r="J16" s="28">
        <v>2.8092943452427233</v>
      </c>
      <c r="K16" s="28">
        <v>1.4593074460361475</v>
      </c>
      <c r="L16" s="28">
        <v>0</v>
      </c>
      <c r="M16" s="28">
        <v>0.2</v>
      </c>
      <c r="N16" s="28">
        <v>0.28608573005045712</v>
      </c>
      <c r="O16" s="28">
        <v>1.9453931760866046</v>
      </c>
    </row>
    <row r="17" spans="1:15" x14ac:dyDescent="0.25">
      <c r="A17" t="str">
        <f t="shared" si="0"/>
        <v>LEGROW43160</v>
      </c>
      <c r="B17" s="3" t="s">
        <v>53</v>
      </c>
      <c r="C17" s="3" t="s">
        <v>54</v>
      </c>
      <c r="D17" s="4">
        <v>43160</v>
      </c>
      <c r="E17" s="3" t="s">
        <v>55</v>
      </c>
      <c r="F17" s="28">
        <v>2.3550790394276291</v>
      </c>
      <c r="G17" s="28">
        <v>0.30002369058750578</v>
      </c>
      <c r="H17" s="28">
        <v>0.2</v>
      </c>
      <c r="I17" s="28">
        <v>0.2763138113913709</v>
      </c>
      <c r="J17" s="28">
        <v>3.131416541406506</v>
      </c>
      <c r="K17" s="28">
        <v>1.3993938370110786</v>
      </c>
      <c r="L17" s="28">
        <v>0</v>
      </c>
      <c r="M17" s="28">
        <v>0.2</v>
      </c>
      <c r="N17" s="28">
        <v>0.27350059654327064</v>
      </c>
      <c r="O17" s="28">
        <v>1.8728944335543491</v>
      </c>
    </row>
    <row r="18" spans="1:15" x14ac:dyDescent="0.25">
      <c r="A18" t="str">
        <f t="shared" si="0"/>
        <v>LEINFA43160</v>
      </c>
      <c r="B18" s="3" t="s">
        <v>56</v>
      </c>
      <c r="C18" s="3" t="s">
        <v>57</v>
      </c>
      <c r="D18" s="4">
        <v>43160</v>
      </c>
      <c r="E18" s="3" t="s">
        <v>58</v>
      </c>
      <c r="F18" s="28">
        <v>2.5001235463881035</v>
      </c>
      <c r="G18" s="28">
        <v>0</v>
      </c>
      <c r="H18" s="28">
        <v>0.2</v>
      </c>
      <c r="I18" s="28">
        <v>0.25382076216799054</v>
      </c>
      <c r="J18" s="28">
        <v>2.9539443085560944</v>
      </c>
      <c r="K18" s="28">
        <v>1.2130439153165962</v>
      </c>
      <c r="L18" s="28">
        <v>0</v>
      </c>
      <c r="M18" s="28">
        <v>0.2</v>
      </c>
      <c r="N18" s="28">
        <v>0.24175375371762067</v>
      </c>
      <c r="O18" s="28">
        <v>1.6547976690342168</v>
      </c>
    </row>
    <row r="19" spans="1:15" x14ac:dyDescent="0.25">
      <c r="A19" t="str">
        <f t="shared" si="0"/>
        <v>LEINNF43160</v>
      </c>
      <c r="B19" s="3" t="s">
        <v>59</v>
      </c>
      <c r="C19" s="3" t="s">
        <v>60</v>
      </c>
      <c r="D19" s="24">
        <v>43160</v>
      </c>
      <c r="E19" s="3" t="s">
        <v>93</v>
      </c>
      <c r="F19" s="28">
        <v>1.2000302142645929</v>
      </c>
      <c r="G19" s="28">
        <v>0</v>
      </c>
      <c r="H19" s="28">
        <v>0</v>
      </c>
      <c r="I19" s="28">
        <v>4.5003191535002172E-2</v>
      </c>
      <c r="J19" s="28">
        <v>1.2450334057995951</v>
      </c>
      <c r="K19" s="28">
        <v>0.64093988350046827</v>
      </c>
      <c r="L19" s="28">
        <v>0</v>
      </c>
      <c r="M19" s="28">
        <v>0</v>
      </c>
      <c r="N19" s="28">
        <v>4.3371555519098368E-2</v>
      </c>
      <c r="O19" s="28">
        <v>0.68431143901956659</v>
      </c>
    </row>
    <row r="20" spans="1:15" x14ac:dyDescent="0.25">
      <c r="A20" t="str">
        <f t="shared" si="0"/>
        <v>LEINSX43160</v>
      </c>
      <c r="B20" s="3" t="s">
        <v>61</v>
      </c>
      <c r="C20" s="23" t="s">
        <v>62</v>
      </c>
      <c r="D20" s="24">
        <v>43160</v>
      </c>
      <c r="E20" s="23" t="s">
        <v>92</v>
      </c>
      <c r="F20" s="28">
        <v>1.7000569899080928</v>
      </c>
      <c r="G20" s="28">
        <v>0</v>
      </c>
      <c r="H20" s="28">
        <v>0</v>
      </c>
      <c r="I20" s="28">
        <v>0.12600277923816311</v>
      </c>
      <c r="J20" s="28">
        <v>1.8260597691462559</v>
      </c>
      <c r="K20" s="28">
        <v>1.1378634984281495</v>
      </c>
      <c r="L20" s="28">
        <v>0</v>
      </c>
      <c r="M20" s="28">
        <v>0</v>
      </c>
      <c r="N20" s="28">
        <v>0.1148112969044526</v>
      </c>
      <c r="O20" s="28">
        <v>1.2526747953326021</v>
      </c>
    </row>
    <row r="21" spans="1:15" x14ac:dyDescent="0.25">
      <c r="A21" t="str">
        <f t="shared" si="0"/>
        <v>LEMIDF43160</v>
      </c>
      <c r="B21" s="3" t="s">
        <v>63</v>
      </c>
      <c r="C21" s="3" t="s">
        <v>64</v>
      </c>
      <c r="D21" s="4">
        <v>43160</v>
      </c>
      <c r="E21" s="3" t="s">
        <v>65</v>
      </c>
      <c r="F21" s="28">
        <v>2.3392462240346932</v>
      </c>
      <c r="G21" s="28">
        <v>0.3000219005277201</v>
      </c>
      <c r="H21" s="28">
        <v>0.2</v>
      </c>
      <c r="I21" s="28">
        <v>6.1053549627440869E-2</v>
      </c>
      <c r="J21" s="28">
        <v>2.9003216741898541</v>
      </c>
      <c r="K21" s="28">
        <v>0.32967382155226804</v>
      </c>
      <c r="L21" s="28">
        <v>0</v>
      </c>
      <c r="M21" s="28">
        <v>0.2</v>
      </c>
      <c r="N21" s="28">
        <v>5.9341457787268632E-2</v>
      </c>
      <c r="O21" s="28">
        <v>0.58901527933953668</v>
      </c>
    </row>
    <row r="22" spans="1:15" x14ac:dyDescent="0.25">
      <c r="A22" t="str">
        <f t="shared" si="0"/>
        <v>LET10043160</v>
      </c>
      <c r="B22" s="3" t="s">
        <v>66</v>
      </c>
      <c r="C22" s="3" t="s">
        <v>67</v>
      </c>
      <c r="D22" s="4">
        <v>43160</v>
      </c>
      <c r="E22" s="3" t="s">
        <v>68</v>
      </c>
      <c r="F22" s="28">
        <v>0.24987773783768777</v>
      </c>
      <c r="G22" s="28">
        <v>0</v>
      </c>
      <c r="H22" s="28">
        <v>0</v>
      </c>
      <c r="I22" s="28">
        <v>8.9777042906382543E-3</v>
      </c>
      <c r="J22" s="28">
        <v>0.25885544212832601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</row>
    <row r="23" spans="1:15" x14ac:dyDescent="0.25">
      <c r="A23" t="str">
        <f t="shared" si="0"/>
        <v>LETAXP43160</v>
      </c>
      <c r="B23" s="3" t="s">
        <v>69</v>
      </c>
      <c r="C23" s="3" t="s">
        <v>70</v>
      </c>
      <c r="D23" s="4">
        <v>43160</v>
      </c>
      <c r="E23" s="3" t="s">
        <v>71</v>
      </c>
      <c r="F23" s="28">
        <v>2.4087990658077763</v>
      </c>
      <c r="G23" s="28">
        <v>0.30002234303937908</v>
      </c>
      <c r="H23" s="28">
        <v>0</v>
      </c>
      <c r="I23" s="28">
        <v>0.25718195743907712</v>
      </c>
      <c r="J23" s="28">
        <v>2.9660033662862322</v>
      </c>
      <c r="K23" s="28">
        <v>1.4327481166600087</v>
      </c>
      <c r="L23" s="28">
        <v>0</v>
      </c>
      <c r="M23" s="28">
        <v>0</v>
      </c>
      <c r="N23" s="28">
        <v>0.24350961491221812</v>
      </c>
      <c r="O23" s="28">
        <v>1.6762577315722269</v>
      </c>
    </row>
    <row r="24" spans="1:15" x14ac:dyDescent="0.25">
      <c r="A24" t="str">
        <f t="shared" si="0"/>
        <v>LETF5043160</v>
      </c>
      <c r="B24" s="3" t="s">
        <v>72</v>
      </c>
      <c r="C24" s="3" t="s">
        <v>73</v>
      </c>
      <c r="D24" s="4">
        <v>43160</v>
      </c>
      <c r="E24" s="3" t="s">
        <v>74</v>
      </c>
      <c r="F24" s="28">
        <v>9.9985129469182255E-2</v>
      </c>
      <c r="G24" s="28">
        <v>0</v>
      </c>
      <c r="H24" s="28">
        <v>0</v>
      </c>
      <c r="I24" s="28">
        <v>1.7972441713797671E-3</v>
      </c>
      <c r="J24" s="28">
        <v>0.10178237364056202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</row>
    <row r="25" spans="1:15" x14ac:dyDescent="0.25">
      <c r="A25" t="str">
        <f t="shared" si="0"/>
        <v>LETFSX43160</v>
      </c>
      <c r="B25" s="3" t="s">
        <v>75</v>
      </c>
      <c r="C25" s="3" t="s">
        <v>76</v>
      </c>
      <c r="D25" s="4">
        <v>43160</v>
      </c>
      <c r="E25" s="3" t="s">
        <v>77</v>
      </c>
      <c r="F25" s="28">
        <v>0.10000043032066136</v>
      </c>
      <c r="G25" s="28">
        <v>0</v>
      </c>
      <c r="H25" s="28">
        <v>0</v>
      </c>
      <c r="I25" s="28">
        <v>0</v>
      </c>
      <c r="J25" s="28">
        <v>0.10000043032066136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</row>
    <row r="26" spans="1:15" x14ac:dyDescent="0.25">
      <c r="A26" t="str">
        <f t="shared" si="0"/>
        <v>LEULIS43160</v>
      </c>
      <c r="B26" s="3" t="s">
        <v>78</v>
      </c>
      <c r="C26" s="3" t="s">
        <v>79</v>
      </c>
      <c r="D26" s="4">
        <v>43160</v>
      </c>
      <c r="E26" s="3" t="s">
        <v>80</v>
      </c>
      <c r="F26" s="28">
        <v>2.3484005500614562</v>
      </c>
      <c r="G26" s="28">
        <v>0</v>
      </c>
      <c r="H26" s="28">
        <v>0</v>
      </c>
      <c r="I26" s="28">
        <v>0.24811233253064102</v>
      </c>
      <c r="J26" s="28">
        <v>2.5965128825920973</v>
      </c>
      <c r="K26" s="28">
        <v>1.268619404176736</v>
      </c>
      <c r="L26" s="28">
        <v>0</v>
      </c>
      <c r="M26" s="28">
        <v>0</v>
      </c>
      <c r="N26" s="28">
        <v>0.2157568425696714</v>
      </c>
      <c r="O26" s="28">
        <v>1.4843762467464074</v>
      </c>
    </row>
    <row r="27" spans="1:15" x14ac:dyDescent="0.25">
      <c r="A27" t="str">
        <f t="shared" si="0"/>
        <v>LLIQDF43160</v>
      </c>
      <c r="B27" s="3" t="s">
        <v>81</v>
      </c>
      <c r="C27" s="3" t="s">
        <v>82</v>
      </c>
      <c r="D27" s="4">
        <v>43160</v>
      </c>
      <c r="E27" s="3" t="s">
        <v>83</v>
      </c>
      <c r="F27" s="28">
        <v>0.23861066823827629</v>
      </c>
      <c r="G27" s="28">
        <v>0</v>
      </c>
      <c r="H27" s="28">
        <v>0</v>
      </c>
      <c r="I27" s="28">
        <v>5.1490799365215461E-3</v>
      </c>
      <c r="J27" s="28">
        <v>0.24375974817479784</v>
      </c>
      <c r="K27" s="28">
        <v>9.8594322023834169E-2</v>
      </c>
      <c r="L27" s="28">
        <v>0</v>
      </c>
      <c r="M27" s="28">
        <v>0</v>
      </c>
      <c r="N27" s="28">
        <v>5.1468628081162036E-3</v>
      </c>
      <c r="O27" s="28">
        <v>0.10374118483195037</v>
      </c>
    </row>
    <row r="28" spans="1:15" x14ac:dyDescent="0.25">
      <c r="A28" t="str">
        <f t="shared" si="0"/>
        <v>LDBOND43161</v>
      </c>
      <c r="B28" s="3" t="s">
        <v>11</v>
      </c>
      <c r="C28" s="3" t="s">
        <v>12</v>
      </c>
      <c r="D28" s="4">
        <v>43161</v>
      </c>
      <c r="E28" s="3" t="s">
        <v>13</v>
      </c>
      <c r="F28" s="28">
        <v>1.0700189322436371</v>
      </c>
      <c r="G28" s="28">
        <v>0</v>
      </c>
      <c r="H28" s="28">
        <v>0</v>
      </c>
      <c r="I28" s="28">
        <v>9.5403279370680882E-2</v>
      </c>
      <c r="J28" s="28">
        <v>1.165422211614318</v>
      </c>
      <c r="K28" s="28">
        <v>0.56688412300143409</v>
      </c>
      <c r="L28" s="28">
        <v>0</v>
      </c>
      <c r="M28" s="28">
        <v>0</v>
      </c>
      <c r="N28" s="28">
        <v>9.4840017678077135E-2</v>
      </c>
      <c r="O28" s="28">
        <v>0.66172414067951124</v>
      </c>
    </row>
    <row r="29" spans="1:15" x14ac:dyDescent="0.25">
      <c r="A29" t="str">
        <f t="shared" si="0"/>
        <v>LDCPO243161</v>
      </c>
      <c r="B29" s="3" t="s">
        <v>14</v>
      </c>
      <c r="C29" s="3" t="s">
        <v>15</v>
      </c>
      <c r="D29" s="4">
        <v>43161</v>
      </c>
      <c r="E29" s="3" t="s">
        <v>16</v>
      </c>
      <c r="F29" s="28">
        <v>2.2500767516476663</v>
      </c>
      <c r="G29" s="28">
        <v>0</v>
      </c>
      <c r="H29" s="28">
        <v>0</v>
      </c>
      <c r="I29" s="28">
        <v>0.28801679815062636</v>
      </c>
      <c r="J29" s="28">
        <v>2.5380935497982926</v>
      </c>
      <c r="K29" s="28">
        <v>1.7500081001447005</v>
      </c>
      <c r="L29" s="28">
        <v>0</v>
      </c>
      <c r="M29" s="28">
        <v>0</v>
      </c>
      <c r="N29" s="28">
        <v>0.28806555971391545</v>
      </c>
      <c r="O29" s="28">
        <v>2.038073659858616</v>
      </c>
    </row>
    <row r="30" spans="1:15" x14ac:dyDescent="0.25">
      <c r="A30" t="str">
        <f t="shared" si="0"/>
        <v>LDDAF143161</v>
      </c>
      <c r="B30" s="3" t="s">
        <v>17</v>
      </c>
      <c r="C30" s="3" t="s">
        <v>18</v>
      </c>
      <c r="D30" s="4">
        <v>43161</v>
      </c>
      <c r="E30" s="5" t="s">
        <v>19</v>
      </c>
      <c r="F30" s="28">
        <v>2.2500876220840249</v>
      </c>
      <c r="G30" s="28">
        <v>0</v>
      </c>
      <c r="H30" s="28">
        <v>0</v>
      </c>
      <c r="I30" s="28">
        <v>0.1746099088976199</v>
      </c>
      <c r="J30" s="28">
        <v>2.424697530981645</v>
      </c>
      <c r="K30" s="28">
        <v>1.0800100834329611</v>
      </c>
      <c r="L30" s="28">
        <v>0</v>
      </c>
      <c r="M30" s="28">
        <v>0</v>
      </c>
      <c r="N30" s="28">
        <v>0.17460885357464345</v>
      </c>
      <c r="O30" s="28">
        <v>1.2546189370076046</v>
      </c>
    </row>
    <row r="31" spans="1:15" x14ac:dyDescent="0.25">
      <c r="A31" t="str">
        <f t="shared" si="0"/>
        <v>LDDAF243161</v>
      </c>
      <c r="B31" s="3" t="s">
        <v>20</v>
      </c>
      <c r="C31" s="3" t="s">
        <v>21</v>
      </c>
      <c r="D31" s="4">
        <v>43161</v>
      </c>
      <c r="E31" s="3" t="s">
        <v>22</v>
      </c>
      <c r="F31" s="28">
        <v>2.2500902509475411</v>
      </c>
      <c r="G31" s="28">
        <v>0</v>
      </c>
      <c r="H31" s="28">
        <v>0</v>
      </c>
      <c r="I31" s="28">
        <v>0.19801173602760005</v>
      </c>
      <c r="J31" s="28">
        <v>2.448101986975141</v>
      </c>
      <c r="K31" s="28">
        <v>1.2200096809537997</v>
      </c>
      <c r="L31" s="28">
        <v>0</v>
      </c>
      <c r="M31" s="28">
        <v>0</v>
      </c>
      <c r="N31" s="28">
        <v>0.19800933357751738</v>
      </c>
      <c r="O31" s="28">
        <v>1.4180190145313172</v>
      </c>
    </row>
    <row r="32" spans="1:15" x14ac:dyDescent="0.25">
      <c r="A32" t="str">
        <f t="shared" si="0"/>
        <v>LDDAF343161</v>
      </c>
      <c r="B32" s="3" t="s">
        <v>23</v>
      </c>
      <c r="C32" s="3" t="s">
        <v>24</v>
      </c>
      <c r="D32" s="4">
        <v>43161</v>
      </c>
      <c r="E32" s="3" t="s">
        <v>25</v>
      </c>
      <c r="F32" s="28">
        <v>2.2500877992197283</v>
      </c>
      <c r="G32" s="28">
        <v>0</v>
      </c>
      <c r="H32" s="28">
        <v>0</v>
      </c>
      <c r="I32" s="28">
        <v>0.1962148269605116</v>
      </c>
      <c r="J32" s="28">
        <v>2.4463026261802399</v>
      </c>
      <c r="K32" s="28">
        <v>1.2300154210081546</v>
      </c>
      <c r="L32" s="28">
        <v>0</v>
      </c>
      <c r="M32" s="28">
        <v>0</v>
      </c>
      <c r="N32" s="28">
        <v>0.19620615290696655</v>
      </c>
      <c r="O32" s="28">
        <v>1.4262215739151212</v>
      </c>
    </row>
    <row r="33" spans="1:15" x14ac:dyDescent="0.25">
      <c r="A33" t="str">
        <f t="shared" si="0"/>
        <v>LDGETF43161</v>
      </c>
      <c r="B33" s="3" t="s">
        <v>26</v>
      </c>
      <c r="C33" s="3" t="s">
        <v>27</v>
      </c>
      <c r="D33" s="4">
        <v>43161</v>
      </c>
      <c r="E33" s="3" t="s">
        <v>28</v>
      </c>
      <c r="F33" s="28">
        <v>0.25000114048488287</v>
      </c>
      <c r="G33" s="28">
        <v>0</v>
      </c>
      <c r="H33" s="28">
        <v>0</v>
      </c>
      <c r="I33" s="28">
        <v>2.7000217677854495E-2</v>
      </c>
      <c r="J33" s="28">
        <v>0.27700135816273735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</row>
    <row r="34" spans="1:15" x14ac:dyDescent="0.25">
      <c r="A34" t="str">
        <f t="shared" si="0"/>
        <v>LDGSEC43161</v>
      </c>
      <c r="B34" s="3" t="s">
        <v>29</v>
      </c>
      <c r="C34" s="3" t="s">
        <v>30</v>
      </c>
      <c r="D34" s="4">
        <v>43161</v>
      </c>
      <c r="E34" s="3" t="s">
        <v>31</v>
      </c>
      <c r="F34" s="28">
        <v>2.2500980066133733</v>
      </c>
      <c r="G34" s="28">
        <v>0</v>
      </c>
      <c r="H34" s="28">
        <v>0.2</v>
      </c>
      <c r="I34" s="28">
        <v>0.27541814977568135</v>
      </c>
      <c r="J34" s="28">
        <v>2.7255161563890549</v>
      </c>
      <c r="K34" s="28">
        <v>1.3471391577861065</v>
      </c>
      <c r="L34" s="28">
        <v>0</v>
      </c>
      <c r="M34" s="28">
        <v>0.2</v>
      </c>
      <c r="N34" s="28">
        <v>0.2712954172450045</v>
      </c>
      <c r="O34" s="28">
        <v>1.8184345750311111</v>
      </c>
    </row>
    <row r="35" spans="1:15" x14ac:dyDescent="0.25">
      <c r="A35" t="str">
        <f t="shared" si="0"/>
        <v>LDINPF43161</v>
      </c>
      <c r="B35" s="3" t="s">
        <v>32</v>
      </c>
      <c r="C35" s="3" t="s">
        <v>33</v>
      </c>
      <c r="D35" s="4">
        <v>43161</v>
      </c>
      <c r="E35" s="3" t="s">
        <v>34</v>
      </c>
      <c r="F35" s="28">
        <v>1.1300211095606674</v>
      </c>
      <c r="G35" s="28">
        <v>0</v>
      </c>
      <c r="H35" s="28">
        <v>0</v>
      </c>
      <c r="I35" s="28">
        <v>6.8402333741333504E-2</v>
      </c>
      <c r="J35" s="28">
        <v>1.1984234433020009</v>
      </c>
      <c r="K35" s="28">
        <v>0.47770940493713715</v>
      </c>
      <c r="L35" s="28">
        <v>0</v>
      </c>
      <c r="M35" s="28">
        <v>0</v>
      </c>
      <c r="N35" s="28">
        <v>6.7988031951252206E-2</v>
      </c>
      <c r="O35" s="28">
        <v>0.54569743688838934</v>
      </c>
    </row>
    <row r="36" spans="1:15" x14ac:dyDescent="0.25">
      <c r="A36" t="str">
        <f t="shared" si="0"/>
        <v>LDMIPF43161</v>
      </c>
      <c r="B36" s="3" t="s">
        <v>35</v>
      </c>
      <c r="C36" s="3" t="s">
        <v>36</v>
      </c>
      <c r="D36" s="4">
        <v>43161</v>
      </c>
      <c r="E36" s="3" t="s">
        <v>37</v>
      </c>
      <c r="F36" s="28">
        <v>2.2355496205283547</v>
      </c>
      <c r="G36" s="28">
        <v>0</v>
      </c>
      <c r="H36" s="28">
        <v>0.2</v>
      </c>
      <c r="I36" s="28">
        <v>0.32680637493210862</v>
      </c>
      <c r="J36" s="28">
        <v>2.7623559954604637</v>
      </c>
      <c r="K36" s="28">
        <v>1.5365314338063227</v>
      </c>
      <c r="L36" s="28">
        <v>0</v>
      </c>
      <c r="M36" s="28">
        <v>0.2</v>
      </c>
      <c r="N36" s="28">
        <v>0.30179363228451267</v>
      </c>
      <c r="O36" s="28">
        <v>2.0383250660908354</v>
      </c>
    </row>
    <row r="37" spans="1:15" x14ac:dyDescent="0.25">
      <c r="A37" t="str">
        <f t="shared" si="0"/>
        <v>LDSAPF43161</v>
      </c>
      <c r="B37" s="3" t="s">
        <v>38</v>
      </c>
      <c r="C37" s="3" t="s">
        <v>39</v>
      </c>
      <c r="D37" s="4">
        <v>43161</v>
      </c>
      <c r="E37" s="3" t="s">
        <v>40</v>
      </c>
      <c r="F37" s="28">
        <v>0.80000939904830959</v>
      </c>
      <c r="G37" s="28">
        <v>0</v>
      </c>
      <c r="H37" s="28">
        <v>0</v>
      </c>
      <c r="I37" s="28">
        <v>3.960098104846544E-2</v>
      </c>
      <c r="J37" s="28">
        <v>0.83961038009677502</v>
      </c>
      <c r="K37" s="28">
        <v>0.2590834470624106</v>
      </c>
      <c r="L37" s="28">
        <v>0</v>
      </c>
      <c r="M37" s="28">
        <v>0</v>
      </c>
      <c r="N37" s="28">
        <v>3.7635121060402857E-2</v>
      </c>
      <c r="O37" s="28">
        <v>0.29671856812281344</v>
      </c>
    </row>
    <row r="38" spans="1:15" x14ac:dyDescent="0.25">
      <c r="A38" t="str">
        <f t="shared" si="0"/>
        <v>LEBALF43161</v>
      </c>
      <c r="B38" s="3" t="s">
        <v>41</v>
      </c>
      <c r="C38" s="3" t="s">
        <v>42</v>
      </c>
      <c r="D38" s="4">
        <v>43161</v>
      </c>
      <c r="E38" s="3" t="s">
        <v>43</v>
      </c>
      <c r="F38" s="28">
        <v>2.324579038067172</v>
      </c>
      <c r="G38" s="28">
        <v>0.30002175691074867</v>
      </c>
      <c r="H38" s="28">
        <v>0.2</v>
      </c>
      <c r="I38" s="28">
        <v>5.8413457588194363E-2</v>
      </c>
      <c r="J38" s="28">
        <v>2.8830142525661153</v>
      </c>
      <c r="K38" s="28">
        <v>0.3226110781325468</v>
      </c>
      <c r="L38" s="28">
        <v>0</v>
      </c>
      <c r="M38" s="28">
        <v>0.2</v>
      </c>
      <c r="N38" s="28">
        <v>5.8070180580079393E-2</v>
      </c>
      <c r="O38" s="28">
        <v>0.58068125871262621</v>
      </c>
    </row>
    <row r="39" spans="1:15" x14ac:dyDescent="0.25">
      <c r="A39" t="str">
        <f t="shared" si="0"/>
        <v>LEBFSF43161</v>
      </c>
      <c r="B39" s="3" t="s">
        <v>44</v>
      </c>
      <c r="C39" s="3" t="s">
        <v>45</v>
      </c>
      <c r="D39" s="4">
        <v>43161</v>
      </c>
      <c r="E39" s="3" t="s">
        <v>46</v>
      </c>
      <c r="F39" s="28">
        <v>2.5001438867587762</v>
      </c>
      <c r="G39" s="28">
        <v>0.30002419643765915</v>
      </c>
      <c r="H39" s="28">
        <v>0.2</v>
      </c>
      <c r="I39" s="28">
        <v>0.21961964389716876</v>
      </c>
      <c r="J39" s="28">
        <v>3.2197877270936042</v>
      </c>
      <c r="K39" s="28">
        <v>1.0368524277571367</v>
      </c>
      <c r="L39" s="28">
        <v>0</v>
      </c>
      <c r="M39" s="28">
        <v>0.2</v>
      </c>
      <c r="N39" s="28">
        <v>0.20823295669882652</v>
      </c>
      <c r="O39" s="28">
        <v>1.4450853844559632</v>
      </c>
    </row>
    <row r="40" spans="1:15" x14ac:dyDescent="0.25">
      <c r="A40" t="str">
        <f t="shared" si="0"/>
        <v>LECHID43161</v>
      </c>
      <c r="B40" s="3" t="s">
        <v>47</v>
      </c>
      <c r="C40" s="3" t="s">
        <v>48</v>
      </c>
      <c r="D40" s="4">
        <v>43161</v>
      </c>
      <c r="E40" s="3" t="s">
        <v>49</v>
      </c>
      <c r="F40" s="28">
        <v>2.4762719662992798</v>
      </c>
      <c r="G40" s="28">
        <v>0</v>
      </c>
      <c r="H40" s="28">
        <v>0</v>
      </c>
      <c r="I40" s="28">
        <v>0.26933011735865886</v>
      </c>
      <c r="J40" s="28">
        <v>2.7456020836579387</v>
      </c>
      <c r="K40" s="28">
        <v>1.4783628141014262</v>
      </c>
      <c r="L40" s="28">
        <v>0</v>
      </c>
      <c r="M40" s="28">
        <v>0</v>
      </c>
      <c r="N40" s="28">
        <v>0.25171764751697906</v>
      </c>
      <c r="O40" s="28">
        <v>1.7300804616184053</v>
      </c>
    </row>
    <row r="41" spans="1:15" x14ac:dyDescent="0.25">
      <c r="A41" t="str">
        <f t="shared" si="0"/>
        <v>LEEQTF43161</v>
      </c>
      <c r="B41" s="3" t="s">
        <v>50</v>
      </c>
      <c r="C41" s="3" t="s">
        <v>51</v>
      </c>
      <c r="D41" s="4">
        <v>43161</v>
      </c>
      <c r="E41" s="3" t="s">
        <v>52</v>
      </c>
      <c r="F41" s="28">
        <v>2.3210911482909253</v>
      </c>
      <c r="G41" s="28">
        <v>0</v>
      </c>
      <c r="H41" s="28">
        <v>0.2</v>
      </c>
      <c r="I41" s="28">
        <v>0.2881979009723899</v>
      </c>
      <c r="J41" s="28">
        <v>2.8092890492633154</v>
      </c>
      <c r="K41" s="28">
        <v>1.4593805203575803</v>
      </c>
      <c r="L41" s="28">
        <v>0</v>
      </c>
      <c r="M41" s="28">
        <v>0.2</v>
      </c>
      <c r="N41" s="28">
        <v>0.28609881609477184</v>
      </c>
      <c r="O41" s="28">
        <v>1.9454793364523519</v>
      </c>
    </row>
    <row r="42" spans="1:15" x14ac:dyDescent="0.25">
      <c r="A42" t="str">
        <f t="shared" si="0"/>
        <v>LEGROW43161</v>
      </c>
      <c r="B42" s="3" t="s">
        <v>53</v>
      </c>
      <c r="C42" s="3" t="s">
        <v>54</v>
      </c>
      <c r="D42" s="4">
        <v>43161</v>
      </c>
      <c r="E42" s="3" t="s">
        <v>55</v>
      </c>
      <c r="F42" s="28">
        <v>2.3549379356628375</v>
      </c>
      <c r="G42" s="28">
        <v>0.30002369607971952</v>
      </c>
      <c r="H42" s="28">
        <v>0.2</v>
      </c>
      <c r="I42" s="28">
        <v>0.27628815160894543</v>
      </c>
      <c r="J42" s="28">
        <v>3.1312497833515027</v>
      </c>
      <c r="K42" s="28">
        <v>1.3993737606318826</v>
      </c>
      <c r="L42" s="28">
        <v>0</v>
      </c>
      <c r="M42" s="28">
        <v>0.2</v>
      </c>
      <c r="N42" s="28">
        <v>0.27349767772973915</v>
      </c>
      <c r="O42" s="28">
        <v>1.8728714383616216</v>
      </c>
    </row>
    <row r="43" spans="1:15" x14ac:dyDescent="0.25">
      <c r="A43" t="str">
        <f t="shared" si="0"/>
        <v>LEINFA43161</v>
      </c>
      <c r="B43" s="3" t="s">
        <v>56</v>
      </c>
      <c r="C43" s="3" t="s">
        <v>57</v>
      </c>
      <c r="D43" s="4">
        <v>43161</v>
      </c>
      <c r="E43" s="3" t="s">
        <v>58</v>
      </c>
      <c r="F43" s="28">
        <v>2.5001234267176673</v>
      </c>
      <c r="G43" s="28">
        <v>0</v>
      </c>
      <c r="H43" s="28">
        <v>0.2</v>
      </c>
      <c r="I43" s="28">
        <v>0.25381991794258063</v>
      </c>
      <c r="J43" s="28">
        <v>2.9539433446602481</v>
      </c>
      <c r="K43" s="28">
        <v>1.2134222850787197</v>
      </c>
      <c r="L43" s="28">
        <v>0</v>
      </c>
      <c r="M43" s="28">
        <v>0.2</v>
      </c>
      <c r="N43" s="28">
        <v>0.24182526073467442</v>
      </c>
      <c r="O43" s="28">
        <v>1.6552475458133942</v>
      </c>
    </row>
    <row r="44" spans="1:15" x14ac:dyDescent="0.25">
      <c r="A44" t="str">
        <f t="shared" si="0"/>
        <v>LEINNF43161</v>
      </c>
      <c r="B44" s="3" t="s">
        <v>59</v>
      </c>
      <c r="C44" s="3" t="s">
        <v>60</v>
      </c>
      <c r="D44" s="4">
        <v>43161</v>
      </c>
      <c r="E44" s="3" t="s">
        <v>93</v>
      </c>
      <c r="F44" s="28">
        <v>1.2000312593705926</v>
      </c>
      <c r="G44" s="28">
        <v>0</v>
      </c>
      <c r="H44" s="28">
        <v>0</v>
      </c>
      <c r="I44" s="28">
        <v>4.500585450163027E-2</v>
      </c>
      <c r="J44" s="28">
        <v>1.2450371138722229</v>
      </c>
      <c r="K44" s="28">
        <v>0.64097809522271321</v>
      </c>
      <c r="L44" s="28">
        <v>0</v>
      </c>
      <c r="M44" s="28">
        <v>0</v>
      </c>
      <c r="N44" s="28">
        <v>4.3368334232031971E-2</v>
      </c>
      <c r="O44" s="28">
        <v>0.68434642945474522</v>
      </c>
    </row>
    <row r="45" spans="1:15" x14ac:dyDescent="0.25">
      <c r="A45" t="str">
        <f t="shared" si="0"/>
        <v>LEINSX43161</v>
      </c>
      <c r="B45" s="3" t="s">
        <v>61</v>
      </c>
      <c r="C45" s="3" t="s">
        <v>62</v>
      </c>
      <c r="D45" s="4">
        <v>43161</v>
      </c>
      <c r="E45" s="23" t="s">
        <v>92</v>
      </c>
      <c r="F45" s="28">
        <v>1.700055140559338</v>
      </c>
      <c r="G45" s="28">
        <v>0</v>
      </c>
      <c r="H45" s="28">
        <v>0</v>
      </c>
      <c r="I45" s="28">
        <v>0.12600318663647428</v>
      </c>
      <c r="J45" s="28">
        <v>1.8260583271958124</v>
      </c>
      <c r="K45" s="28">
        <v>1.1381791341471836</v>
      </c>
      <c r="L45" s="28">
        <v>0</v>
      </c>
      <c r="M45" s="28">
        <v>0</v>
      </c>
      <c r="N45" s="28">
        <v>0.11488618863353997</v>
      </c>
      <c r="O45" s="28">
        <v>1.2530653227807236</v>
      </c>
    </row>
    <row r="46" spans="1:15" x14ac:dyDescent="0.25">
      <c r="A46" t="str">
        <f t="shared" si="0"/>
        <v>LEMIDF43161</v>
      </c>
      <c r="B46" s="3" t="s">
        <v>63</v>
      </c>
      <c r="C46" s="3" t="s">
        <v>64</v>
      </c>
      <c r="D46" s="4">
        <v>43161</v>
      </c>
      <c r="E46" s="3" t="s">
        <v>65</v>
      </c>
      <c r="F46" s="28">
        <v>2.3389527074850069</v>
      </c>
      <c r="G46" s="28">
        <v>0.30002179635111353</v>
      </c>
      <c r="H46" s="28">
        <v>0.2</v>
      </c>
      <c r="I46" s="28">
        <v>6.1000754645800251E-2</v>
      </c>
      <c r="J46" s="28">
        <v>2.8999752584819212</v>
      </c>
      <c r="K46" s="28">
        <v>0.32944270975781537</v>
      </c>
      <c r="L46" s="28">
        <v>0</v>
      </c>
      <c r="M46" s="28">
        <v>0.2</v>
      </c>
      <c r="N46" s="28">
        <v>5.9299151643955425E-2</v>
      </c>
      <c r="O46" s="28">
        <v>0.58874186140177076</v>
      </c>
    </row>
    <row r="47" spans="1:15" x14ac:dyDescent="0.25">
      <c r="A47" t="str">
        <f t="shared" si="0"/>
        <v>LET10043161</v>
      </c>
      <c r="B47" s="3" t="s">
        <v>66</v>
      </c>
      <c r="C47" s="3" t="s">
        <v>67</v>
      </c>
      <c r="D47" s="4">
        <v>43161</v>
      </c>
      <c r="E47" s="3" t="s">
        <v>68</v>
      </c>
      <c r="F47" s="28">
        <v>0.249878441481278</v>
      </c>
      <c r="G47" s="28">
        <v>0</v>
      </c>
      <c r="H47" s="28">
        <v>0</v>
      </c>
      <c r="I47" s="28">
        <v>8.9780138143541761E-3</v>
      </c>
      <c r="J47" s="28">
        <v>0.25885645529563217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</row>
    <row r="48" spans="1:15" x14ac:dyDescent="0.25">
      <c r="A48" t="str">
        <f t="shared" si="0"/>
        <v>LETAXP43161</v>
      </c>
      <c r="B48" s="3" t="s">
        <v>69</v>
      </c>
      <c r="C48" s="3" t="s">
        <v>70</v>
      </c>
      <c r="D48" s="4">
        <v>43161</v>
      </c>
      <c r="E48" s="3" t="s">
        <v>71</v>
      </c>
      <c r="F48" s="28">
        <v>2.408490433170555</v>
      </c>
      <c r="G48" s="28">
        <v>0.30002231469055485</v>
      </c>
      <c r="H48" s="28">
        <v>0</v>
      </c>
      <c r="I48" s="28">
        <v>0.25712675799171453</v>
      </c>
      <c r="J48" s="28">
        <v>2.9656395058528244</v>
      </c>
      <c r="K48" s="28">
        <v>1.4330185947048391</v>
      </c>
      <c r="L48" s="28">
        <v>0</v>
      </c>
      <c r="M48" s="28">
        <v>0</v>
      </c>
      <c r="N48" s="28">
        <v>0.24355017007458069</v>
      </c>
      <c r="O48" s="28">
        <v>1.6765687647794199</v>
      </c>
    </row>
    <row r="49" spans="1:15" x14ac:dyDescent="0.25">
      <c r="A49" t="str">
        <f t="shared" si="0"/>
        <v>LETF5043161</v>
      </c>
      <c r="B49" s="3" t="s">
        <v>72</v>
      </c>
      <c r="C49" s="3" t="s">
        <v>73</v>
      </c>
      <c r="D49" s="4">
        <v>43161</v>
      </c>
      <c r="E49" s="3" t="s">
        <v>74</v>
      </c>
      <c r="F49" s="28">
        <v>9.9985381279311142E-2</v>
      </c>
      <c r="G49" s="28">
        <v>0</v>
      </c>
      <c r="H49" s="28">
        <v>0</v>
      </c>
      <c r="I49" s="28">
        <v>1.7972486976957182E-3</v>
      </c>
      <c r="J49" s="28">
        <v>0.10178262997700686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</row>
    <row r="50" spans="1:15" x14ac:dyDescent="0.25">
      <c r="A50" t="str">
        <f t="shared" si="0"/>
        <v>LETFSX43161</v>
      </c>
      <c r="B50" s="3" t="s">
        <v>75</v>
      </c>
      <c r="C50" s="3" t="s">
        <v>76</v>
      </c>
      <c r="D50" s="4">
        <v>43161</v>
      </c>
      <c r="E50" s="3" t="s">
        <v>77</v>
      </c>
      <c r="F50" s="28">
        <v>0.10000014482479296</v>
      </c>
      <c r="G50" s="28">
        <v>0</v>
      </c>
      <c r="H50" s="28">
        <v>0</v>
      </c>
      <c r="I50" s="28">
        <v>0</v>
      </c>
      <c r="J50" s="28">
        <v>0.10000014482479296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</row>
    <row r="51" spans="1:15" x14ac:dyDescent="0.25">
      <c r="A51" t="str">
        <f t="shared" si="0"/>
        <v>LEULIS43161</v>
      </c>
      <c r="B51" s="3" t="s">
        <v>78</v>
      </c>
      <c r="C51" s="3" t="s">
        <v>79</v>
      </c>
      <c r="D51" s="4">
        <v>43161</v>
      </c>
      <c r="E51" s="3" t="s">
        <v>80</v>
      </c>
      <c r="F51" s="28">
        <v>2.3484009718691423</v>
      </c>
      <c r="G51" s="28">
        <v>0</v>
      </c>
      <c r="H51" s="28">
        <v>0</v>
      </c>
      <c r="I51" s="28">
        <v>0.24811244340188876</v>
      </c>
      <c r="J51" s="28">
        <v>2.5965134152710312</v>
      </c>
      <c r="K51" s="28">
        <v>1.2694235204586555</v>
      </c>
      <c r="L51" s="28">
        <v>0</v>
      </c>
      <c r="M51" s="28">
        <v>0</v>
      </c>
      <c r="N51" s="28">
        <v>0.21590435934728056</v>
      </c>
      <c r="O51" s="28">
        <v>1.4853278798059359</v>
      </c>
    </row>
    <row r="52" spans="1:15" x14ac:dyDescent="0.25">
      <c r="A52" t="str">
        <f t="shared" si="0"/>
        <v>LLIQDF43161</v>
      </c>
      <c r="B52" s="3" t="s">
        <v>81</v>
      </c>
      <c r="C52" s="3" t="s">
        <v>82</v>
      </c>
      <c r="D52" s="4">
        <v>43161</v>
      </c>
      <c r="E52" s="3" t="s">
        <v>83</v>
      </c>
      <c r="F52" s="28">
        <v>0.23861067128023386</v>
      </c>
      <c r="G52" s="28">
        <v>0</v>
      </c>
      <c r="H52" s="28">
        <v>0</v>
      </c>
      <c r="I52" s="28">
        <v>5.1490633363753978E-3</v>
      </c>
      <c r="J52" s="28">
        <v>0.24375973461660927</v>
      </c>
      <c r="K52" s="28">
        <v>9.8594319108512712E-2</v>
      </c>
      <c r="L52" s="28">
        <v>0</v>
      </c>
      <c r="M52" s="28">
        <v>0</v>
      </c>
      <c r="N52" s="28">
        <v>5.1468663094111364E-3</v>
      </c>
      <c r="O52" s="28">
        <v>0.10374118541792385</v>
      </c>
    </row>
    <row r="53" spans="1:15" x14ac:dyDescent="0.25">
      <c r="A53" t="str">
        <f t="shared" si="0"/>
        <v>LDBOND43162</v>
      </c>
      <c r="B53" s="3" t="s">
        <v>11</v>
      </c>
      <c r="C53" s="3" t="s">
        <v>12</v>
      </c>
      <c r="D53" s="4">
        <v>43162</v>
      </c>
      <c r="E53" s="3" t="s">
        <v>13</v>
      </c>
      <c r="F53" s="28">
        <v>1.0700192684037668</v>
      </c>
      <c r="G53" s="28">
        <v>0</v>
      </c>
      <c r="H53" s="28">
        <v>0</v>
      </c>
      <c r="I53" s="28">
        <v>9.5403018861206029E-2</v>
      </c>
      <c r="J53" s="28">
        <v>1.1654222872649729</v>
      </c>
      <c r="K53" s="28">
        <v>0.56688390101984354</v>
      </c>
      <c r="L53" s="28">
        <v>0</v>
      </c>
      <c r="M53" s="28">
        <v>0</v>
      </c>
      <c r="N53" s="28">
        <v>9.4840273140416279E-2</v>
      </c>
      <c r="O53" s="28">
        <v>0.66172417416025986</v>
      </c>
    </row>
    <row r="54" spans="1:15" x14ac:dyDescent="0.25">
      <c r="A54" t="str">
        <f t="shared" si="0"/>
        <v>LDCPO243162</v>
      </c>
      <c r="B54" s="3" t="s">
        <v>14</v>
      </c>
      <c r="C54" s="3" t="s">
        <v>15</v>
      </c>
      <c r="D54" s="4">
        <v>43162</v>
      </c>
      <c r="E54" s="3" t="s">
        <v>16</v>
      </c>
      <c r="F54" s="28">
        <v>2.250078645699547</v>
      </c>
      <c r="G54" s="28">
        <v>0</v>
      </c>
      <c r="H54" s="28">
        <v>0</v>
      </c>
      <c r="I54" s="28">
        <v>0.28801691733792156</v>
      </c>
      <c r="J54" s="28">
        <v>2.5380955630374684</v>
      </c>
      <c r="K54" s="28">
        <v>1.7499897632888295</v>
      </c>
      <c r="L54" s="28">
        <v>0</v>
      </c>
      <c r="M54" s="28">
        <v>0</v>
      </c>
      <c r="N54" s="28">
        <v>0.2880463698401643</v>
      </c>
      <c r="O54" s="28">
        <v>2.038036133128994</v>
      </c>
    </row>
    <row r="55" spans="1:15" x14ac:dyDescent="0.25">
      <c r="A55" t="str">
        <f t="shared" si="0"/>
        <v>LDDAF143162</v>
      </c>
      <c r="B55" s="3" t="s">
        <v>17</v>
      </c>
      <c r="C55" s="3" t="s">
        <v>18</v>
      </c>
      <c r="D55" s="4">
        <v>43162</v>
      </c>
      <c r="E55" s="5" t="s">
        <v>19</v>
      </c>
      <c r="F55" s="28">
        <v>2.2500851914957423</v>
      </c>
      <c r="G55" s="28">
        <v>0</v>
      </c>
      <c r="H55" s="28">
        <v>0</v>
      </c>
      <c r="I55" s="28">
        <v>0.17461134910916323</v>
      </c>
      <c r="J55" s="28">
        <v>2.4246965406049057</v>
      </c>
      <c r="K55" s="28">
        <v>1.0800119259227277</v>
      </c>
      <c r="L55" s="28">
        <v>0</v>
      </c>
      <c r="M55" s="28">
        <v>0</v>
      </c>
      <c r="N55" s="28">
        <v>0.17460726020712902</v>
      </c>
      <c r="O55" s="28">
        <v>1.2546191861298568</v>
      </c>
    </row>
    <row r="56" spans="1:15" x14ac:dyDescent="0.25">
      <c r="A56" t="str">
        <f t="shared" si="0"/>
        <v>LDDAF243162</v>
      </c>
      <c r="B56" s="3" t="s">
        <v>20</v>
      </c>
      <c r="C56" s="3" t="s">
        <v>21</v>
      </c>
      <c r="D56" s="4">
        <v>43162</v>
      </c>
      <c r="E56" s="3" t="s">
        <v>22</v>
      </c>
      <c r="F56" s="28">
        <v>2.2500928013591039</v>
      </c>
      <c r="G56" s="28">
        <v>0</v>
      </c>
      <c r="H56" s="28">
        <v>0</v>
      </c>
      <c r="I56" s="28">
        <v>0.19801346479678422</v>
      </c>
      <c r="J56" s="28">
        <v>2.4481062661558881</v>
      </c>
      <c r="K56" s="28">
        <v>1.2200046047121393</v>
      </c>
      <c r="L56" s="28">
        <v>0</v>
      </c>
      <c r="M56" s="28">
        <v>0</v>
      </c>
      <c r="N56" s="28">
        <v>0.1980108076045923</v>
      </c>
      <c r="O56" s="28">
        <v>1.4180154123167317</v>
      </c>
    </row>
    <row r="57" spans="1:15" x14ac:dyDescent="0.25">
      <c r="A57" t="str">
        <f t="shared" si="0"/>
        <v>LDDAF343162</v>
      </c>
      <c r="B57" s="3" t="s">
        <v>23</v>
      </c>
      <c r="C57" s="3" t="s">
        <v>24</v>
      </c>
      <c r="D57" s="4">
        <v>43162</v>
      </c>
      <c r="E57" s="3" t="s">
        <v>25</v>
      </c>
      <c r="F57" s="28">
        <v>2.2500861563717311</v>
      </c>
      <c r="G57" s="28">
        <v>0</v>
      </c>
      <c r="H57" s="28">
        <v>0</v>
      </c>
      <c r="I57" s="28">
        <v>0.19621326744078846</v>
      </c>
      <c r="J57" s="28">
        <v>2.4462994238125195</v>
      </c>
      <c r="K57" s="28">
        <v>1.2300184880095304</v>
      </c>
      <c r="L57" s="28">
        <v>0</v>
      </c>
      <c r="M57" s="28">
        <v>0</v>
      </c>
      <c r="N57" s="28">
        <v>0.19620669271961025</v>
      </c>
      <c r="O57" s="28">
        <v>1.4262251807291406</v>
      </c>
    </row>
    <row r="58" spans="1:15" x14ac:dyDescent="0.25">
      <c r="A58" t="str">
        <f t="shared" si="0"/>
        <v>LDGETF43162</v>
      </c>
      <c r="B58" s="3" t="s">
        <v>26</v>
      </c>
      <c r="C58" s="3" t="s">
        <v>27</v>
      </c>
      <c r="D58" s="4">
        <v>43162</v>
      </c>
      <c r="E58" s="3" t="s">
        <v>28</v>
      </c>
      <c r="F58" s="28">
        <v>0.2500013041967038</v>
      </c>
      <c r="G58" s="28">
        <v>0</v>
      </c>
      <c r="H58" s="28">
        <v>0</v>
      </c>
      <c r="I58" s="28">
        <v>2.6999872093338272E-2</v>
      </c>
      <c r="J58" s="28">
        <v>0.27700117629004206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</row>
    <row r="59" spans="1:15" x14ac:dyDescent="0.25">
      <c r="A59" t="str">
        <f t="shared" si="0"/>
        <v>LDGSEC43162</v>
      </c>
      <c r="B59" s="3" t="s">
        <v>29</v>
      </c>
      <c r="C59" s="3" t="s">
        <v>30</v>
      </c>
      <c r="D59" s="4">
        <v>43162</v>
      </c>
      <c r="E59" s="3" t="s">
        <v>31</v>
      </c>
      <c r="F59" s="28">
        <v>2.2500977750530859</v>
      </c>
      <c r="G59" s="28">
        <v>0</v>
      </c>
      <c r="H59" s="28">
        <v>0.2</v>
      </c>
      <c r="I59" s="28">
        <v>0.2754188877557236</v>
      </c>
      <c r="J59" s="28">
        <v>2.7255166628088099</v>
      </c>
      <c r="K59" s="28">
        <v>1.3471436380384378</v>
      </c>
      <c r="L59" s="28">
        <v>0</v>
      </c>
      <c r="M59" s="28">
        <v>0.2</v>
      </c>
      <c r="N59" s="28">
        <v>0.27129431785571478</v>
      </c>
      <c r="O59" s="28">
        <v>1.8184379558941526</v>
      </c>
    </row>
    <row r="60" spans="1:15" x14ac:dyDescent="0.25">
      <c r="A60" t="str">
        <f t="shared" si="0"/>
        <v>LDINPF43162</v>
      </c>
      <c r="B60" s="3" t="s">
        <v>32</v>
      </c>
      <c r="C60" s="3" t="s">
        <v>33</v>
      </c>
      <c r="D60" s="4">
        <v>43162</v>
      </c>
      <c r="E60" s="3" t="s">
        <v>34</v>
      </c>
      <c r="F60" s="28">
        <v>1.1300212710365407</v>
      </c>
      <c r="G60" s="28">
        <v>0</v>
      </c>
      <c r="H60" s="28">
        <v>0</v>
      </c>
      <c r="I60" s="28">
        <v>6.8401882110619552E-2</v>
      </c>
      <c r="J60" s="28">
        <v>1.1984231531471603</v>
      </c>
      <c r="K60" s="28">
        <v>0.47770894298949995</v>
      </c>
      <c r="L60" s="28">
        <v>0</v>
      </c>
      <c r="M60" s="28">
        <v>0</v>
      </c>
      <c r="N60" s="28">
        <v>6.7988112102417744E-2</v>
      </c>
      <c r="O60" s="28">
        <v>0.54569705509191768</v>
      </c>
    </row>
    <row r="61" spans="1:15" x14ac:dyDescent="0.25">
      <c r="A61" t="str">
        <f t="shared" si="0"/>
        <v>LDMIPF43162</v>
      </c>
      <c r="B61" s="3" t="s">
        <v>35</v>
      </c>
      <c r="C61" s="3" t="s">
        <v>36</v>
      </c>
      <c r="D61" s="4">
        <v>43162</v>
      </c>
      <c r="E61" s="3" t="s">
        <v>37</v>
      </c>
      <c r="F61" s="28">
        <v>2.2355281472753883</v>
      </c>
      <c r="G61" s="28">
        <v>0</v>
      </c>
      <c r="H61" s="28">
        <v>0.2</v>
      </c>
      <c r="I61" s="28">
        <v>0.32680184058259398</v>
      </c>
      <c r="J61" s="28">
        <v>2.7623299878579823</v>
      </c>
      <c r="K61" s="28">
        <v>1.5365246101812184</v>
      </c>
      <c r="L61" s="28">
        <v>0</v>
      </c>
      <c r="M61" s="28">
        <v>0.2</v>
      </c>
      <c r="N61" s="28">
        <v>0.30179721952583927</v>
      </c>
      <c r="O61" s="28">
        <v>2.0383218297070576</v>
      </c>
    </row>
    <row r="62" spans="1:15" x14ac:dyDescent="0.25">
      <c r="A62" t="str">
        <f t="shared" si="0"/>
        <v>LDSAPF43162</v>
      </c>
      <c r="B62" s="3" t="s">
        <v>38</v>
      </c>
      <c r="C62" s="3" t="s">
        <v>39</v>
      </c>
      <c r="D62" s="4">
        <v>43162</v>
      </c>
      <c r="E62" s="3" t="s">
        <v>40</v>
      </c>
      <c r="F62" s="28">
        <v>0.80000931918464069</v>
      </c>
      <c r="G62" s="28">
        <v>0</v>
      </c>
      <c r="H62" s="28">
        <v>0</v>
      </c>
      <c r="I62" s="28">
        <v>3.9600976863702245E-2</v>
      </c>
      <c r="J62" s="28">
        <v>0.83961029604834292</v>
      </c>
      <c r="K62" s="28">
        <v>0.25908567746221645</v>
      </c>
      <c r="L62" s="28">
        <v>0</v>
      </c>
      <c r="M62" s="28">
        <v>0</v>
      </c>
      <c r="N62" s="28">
        <v>3.7635518105230262E-2</v>
      </c>
      <c r="O62" s="28">
        <v>0.29672119556744669</v>
      </c>
    </row>
    <row r="63" spans="1:15" x14ac:dyDescent="0.25">
      <c r="A63" t="str">
        <f t="shared" si="0"/>
        <v>LEBALF43162</v>
      </c>
      <c r="B63" s="3" t="s">
        <v>41</v>
      </c>
      <c r="C63" s="3" t="s">
        <v>42</v>
      </c>
      <c r="D63" s="4">
        <v>43162</v>
      </c>
      <c r="E63" s="3" t="s">
        <v>43</v>
      </c>
      <c r="F63" s="28">
        <v>2.3245792365649063</v>
      </c>
      <c r="G63" s="28">
        <v>0.30002168566521953</v>
      </c>
      <c r="H63" s="28">
        <v>0.2</v>
      </c>
      <c r="I63" s="28">
        <v>5.8413649725855138E-2</v>
      </c>
      <c r="J63" s="28">
        <v>2.883014571955981</v>
      </c>
      <c r="K63" s="28">
        <v>0.32261211556115416</v>
      </c>
      <c r="L63" s="28">
        <v>0</v>
      </c>
      <c r="M63" s="28">
        <v>0.2</v>
      </c>
      <c r="N63" s="28">
        <v>5.8070219646970976E-2</v>
      </c>
      <c r="O63" s="28">
        <v>0.58068233520812518</v>
      </c>
    </row>
    <row r="64" spans="1:15" x14ac:dyDescent="0.25">
      <c r="A64" t="str">
        <f t="shared" si="0"/>
        <v>LEBFSF43162</v>
      </c>
      <c r="B64" s="3" t="s">
        <v>44</v>
      </c>
      <c r="C64" s="3" t="s">
        <v>45</v>
      </c>
      <c r="D64" s="4">
        <v>43162</v>
      </c>
      <c r="E64" s="3" t="s">
        <v>46</v>
      </c>
      <c r="F64" s="28">
        <v>2.5001432775885299</v>
      </c>
      <c r="G64" s="28">
        <v>0.30002450255458035</v>
      </c>
      <c r="H64" s="28">
        <v>0.2</v>
      </c>
      <c r="I64" s="28">
        <v>0.21961987484151027</v>
      </c>
      <c r="J64" s="28">
        <v>3.2197876549846205</v>
      </c>
      <c r="K64" s="28">
        <v>1.0368547185524069</v>
      </c>
      <c r="L64" s="28">
        <v>0</v>
      </c>
      <c r="M64" s="28">
        <v>0.2</v>
      </c>
      <c r="N64" s="28">
        <v>0.2082306119085367</v>
      </c>
      <c r="O64" s="28">
        <v>1.4450853304609435</v>
      </c>
    </row>
    <row r="65" spans="1:15" x14ac:dyDescent="0.25">
      <c r="A65" t="str">
        <f t="shared" si="0"/>
        <v>LECHID43162</v>
      </c>
      <c r="B65" s="3" t="s">
        <v>47</v>
      </c>
      <c r="C65" s="3" t="s">
        <v>48</v>
      </c>
      <c r="D65" s="4">
        <v>43162</v>
      </c>
      <c r="E65" s="3" t="s">
        <v>49</v>
      </c>
      <c r="F65" s="28">
        <v>2.4762674591496086</v>
      </c>
      <c r="G65" s="28">
        <v>0</v>
      </c>
      <c r="H65" s="28">
        <v>0</v>
      </c>
      <c r="I65" s="28">
        <v>0.26932822189076283</v>
      </c>
      <c r="J65" s="28">
        <v>2.7455956810403714</v>
      </c>
      <c r="K65" s="28">
        <v>1.4783603878479228</v>
      </c>
      <c r="L65" s="28">
        <v>0</v>
      </c>
      <c r="M65" s="28">
        <v>0</v>
      </c>
      <c r="N65" s="28">
        <v>0.25171723440402849</v>
      </c>
      <c r="O65" s="28">
        <v>1.7300776222519514</v>
      </c>
    </row>
    <row r="66" spans="1:15" x14ac:dyDescent="0.25">
      <c r="A66" t="str">
        <f t="shared" si="0"/>
        <v>LEEQTF43162</v>
      </c>
      <c r="B66" s="3" t="s">
        <v>50</v>
      </c>
      <c r="C66" s="3" t="s">
        <v>51</v>
      </c>
      <c r="D66" s="4">
        <v>43162</v>
      </c>
      <c r="E66" s="3" t="s">
        <v>52</v>
      </c>
      <c r="F66" s="28">
        <v>2.3210957892953177</v>
      </c>
      <c r="G66" s="28">
        <v>0</v>
      </c>
      <c r="H66" s="28">
        <v>0.2</v>
      </c>
      <c r="I66" s="28">
        <v>0.28819905239725396</v>
      </c>
      <c r="J66" s="28">
        <v>2.809294841692572</v>
      </c>
      <c r="K66" s="28">
        <v>1.4593849636085245</v>
      </c>
      <c r="L66" s="28">
        <v>0</v>
      </c>
      <c r="M66" s="28">
        <v>0.2</v>
      </c>
      <c r="N66" s="28">
        <v>0.28609910984780118</v>
      </c>
      <c r="O66" s="28">
        <v>1.9454840734563257</v>
      </c>
    </row>
    <row r="67" spans="1:15" x14ac:dyDescent="0.25">
      <c r="A67" t="str">
        <f t="shared" si="0"/>
        <v>LEGROW43162</v>
      </c>
      <c r="B67" s="3" t="s">
        <v>53</v>
      </c>
      <c r="C67" s="3" t="s">
        <v>54</v>
      </c>
      <c r="D67" s="4">
        <v>43162</v>
      </c>
      <c r="E67" s="3" t="s">
        <v>55</v>
      </c>
      <c r="F67" s="28">
        <v>2.3549452302381169</v>
      </c>
      <c r="G67" s="28">
        <v>0.3000237041415601</v>
      </c>
      <c r="H67" s="28">
        <v>0.2</v>
      </c>
      <c r="I67" s="28">
        <v>0.27628975747780726</v>
      </c>
      <c r="J67" s="28">
        <v>3.1312586918574845</v>
      </c>
      <c r="K67" s="28">
        <v>1.3993805864868407</v>
      </c>
      <c r="L67" s="28">
        <v>0</v>
      </c>
      <c r="M67" s="28">
        <v>0.2</v>
      </c>
      <c r="N67" s="28">
        <v>0.27349866598401784</v>
      </c>
      <c r="O67" s="28">
        <v>1.8728792524708586</v>
      </c>
    </row>
    <row r="68" spans="1:15" x14ac:dyDescent="0.25">
      <c r="A68" t="str">
        <f t="shared" ref="A68:A131" si="1">C68&amp;D68</f>
        <v>LEINFA43162</v>
      </c>
      <c r="B68" s="3" t="s">
        <v>56</v>
      </c>
      <c r="C68" s="3" t="s">
        <v>57</v>
      </c>
      <c r="D68" s="4">
        <v>43162</v>
      </c>
      <c r="E68" s="3" t="s">
        <v>58</v>
      </c>
      <c r="F68" s="28">
        <v>2.5001229747650848</v>
      </c>
      <c r="G68" s="28">
        <v>0</v>
      </c>
      <c r="H68" s="28">
        <v>0.2</v>
      </c>
      <c r="I68" s="28">
        <v>0.25382011799679266</v>
      </c>
      <c r="J68" s="28">
        <v>2.9539430927618775</v>
      </c>
      <c r="K68" s="28">
        <v>1.213422542958017</v>
      </c>
      <c r="L68" s="28">
        <v>0</v>
      </c>
      <c r="M68" s="28">
        <v>0.2</v>
      </c>
      <c r="N68" s="28">
        <v>0.24182817191134129</v>
      </c>
      <c r="O68" s="28">
        <v>1.6552507148693583</v>
      </c>
    </row>
    <row r="69" spans="1:15" x14ac:dyDescent="0.25">
      <c r="A69" t="str">
        <f t="shared" si="1"/>
        <v>LEINNF43162</v>
      </c>
      <c r="B69" s="3" t="s">
        <v>59</v>
      </c>
      <c r="C69" s="3" t="s">
        <v>60</v>
      </c>
      <c r="D69" s="4">
        <v>43162</v>
      </c>
      <c r="E69" s="3" t="s">
        <v>93</v>
      </c>
      <c r="F69" s="28">
        <v>1.2000292645066524</v>
      </c>
      <c r="G69" s="28">
        <v>0</v>
      </c>
      <c r="H69" s="28">
        <v>0</v>
      </c>
      <c r="I69" s="28">
        <v>4.5000353481305773E-2</v>
      </c>
      <c r="J69" s="28">
        <v>1.2450296179879581</v>
      </c>
      <c r="K69" s="28">
        <v>0.6409791143174155</v>
      </c>
      <c r="L69" s="28">
        <v>0</v>
      </c>
      <c r="M69" s="28">
        <v>0</v>
      </c>
      <c r="N69" s="28">
        <v>4.3369114193472863E-2</v>
      </c>
      <c r="O69" s="28">
        <v>0.68434822851088839</v>
      </c>
    </row>
    <row r="70" spans="1:15" x14ac:dyDescent="0.25">
      <c r="A70" t="str">
        <f t="shared" si="1"/>
        <v>LEINSX43162</v>
      </c>
      <c r="B70" s="3" t="s">
        <v>61</v>
      </c>
      <c r="C70" s="3" t="s">
        <v>62</v>
      </c>
      <c r="D70" s="4">
        <v>43162</v>
      </c>
      <c r="E70" s="23" t="s">
        <v>92</v>
      </c>
      <c r="F70" s="28">
        <v>1.7000562694217818</v>
      </c>
      <c r="G70" s="28">
        <v>0</v>
      </c>
      <c r="H70" s="28">
        <v>0</v>
      </c>
      <c r="I70" s="28">
        <v>0.12600931405047452</v>
      </c>
      <c r="J70" s="28">
        <v>1.8260655834722563</v>
      </c>
      <c r="K70" s="28">
        <v>1.1381879348314041</v>
      </c>
      <c r="L70" s="28">
        <v>0</v>
      </c>
      <c r="M70" s="28">
        <v>0</v>
      </c>
      <c r="N70" s="28">
        <v>0.1148612923538174</v>
      </c>
      <c r="O70" s="28">
        <v>1.2530492271852216</v>
      </c>
    </row>
    <row r="71" spans="1:15" x14ac:dyDescent="0.25">
      <c r="A71" t="str">
        <f t="shared" si="1"/>
        <v>LEMIDF43162</v>
      </c>
      <c r="B71" s="3" t="s">
        <v>63</v>
      </c>
      <c r="C71" s="3" t="s">
        <v>64</v>
      </c>
      <c r="D71" s="4">
        <v>43162</v>
      </c>
      <c r="E71" s="3" t="s">
        <v>65</v>
      </c>
      <c r="F71" s="28">
        <v>2.3389573803228485</v>
      </c>
      <c r="G71" s="28">
        <v>0.30002178223944609</v>
      </c>
      <c r="H71" s="28">
        <v>0.2</v>
      </c>
      <c r="I71" s="28">
        <v>6.100154827895319E-2</v>
      </c>
      <c r="J71" s="28">
        <v>2.8999807108412479</v>
      </c>
      <c r="K71" s="28">
        <v>0.32944776025241201</v>
      </c>
      <c r="L71" s="28">
        <v>0</v>
      </c>
      <c r="M71" s="28">
        <v>0.2</v>
      </c>
      <c r="N71" s="28">
        <v>5.9300859022829992E-2</v>
      </c>
      <c r="O71" s="28">
        <v>0.58874861927524202</v>
      </c>
    </row>
    <row r="72" spans="1:15" x14ac:dyDescent="0.25">
      <c r="A72" t="str">
        <f t="shared" si="1"/>
        <v>LET10043162</v>
      </c>
      <c r="B72" s="3" t="s">
        <v>66</v>
      </c>
      <c r="C72" s="3" t="s">
        <v>67</v>
      </c>
      <c r="D72" s="4">
        <v>43162</v>
      </c>
      <c r="E72" s="3" t="s">
        <v>68</v>
      </c>
      <c r="F72" s="28">
        <v>0.24987827527699316</v>
      </c>
      <c r="G72" s="28">
        <v>0</v>
      </c>
      <c r="H72" s="28">
        <v>0</v>
      </c>
      <c r="I72" s="28">
        <v>8.9778262858948334E-3</v>
      </c>
      <c r="J72" s="28">
        <v>0.25885610156288802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</row>
    <row r="73" spans="1:15" x14ac:dyDescent="0.25">
      <c r="A73" t="str">
        <f t="shared" si="1"/>
        <v>LETAXP43162</v>
      </c>
      <c r="B73" s="3" t="s">
        <v>69</v>
      </c>
      <c r="C73" s="3" t="s">
        <v>70</v>
      </c>
      <c r="D73" s="4">
        <v>43162</v>
      </c>
      <c r="E73" s="3" t="s">
        <v>71</v>
      </c>
      <c r="F73" s="28">
        <v>2.4085011293703738</v>
      </c>
      <c r="G73" s="28">
        <v>0.30002233109581117</v>
      </c>
      <c r="H73" s="28">
        <v>0</v>
      </c>
      <c r="I73" s="28">
        <v>0.25712892788505975</v>
      </c>
      <c r="J73" s="28">
        <v>2.9656523883512445</v>
      </c>
      <c r="K73" s="28">
        <v>1.4330261479324768</v>
      </c>
      <c r="L73" s="28">
        <v>0</v>
      </c>
      <c r="M73" s="28">
        <v>0</v>
      </c>
      <c r="N73" s="28">
        <v>0.24354931894237122</v>
      </c>
      <c r="O73" s="28">
        <v>1.676575466874848</v>
      </c>
    </row>
    <row r="74" spans="1:15" x14ac:dyDescent="0.25">
      <c r="A74" t="str">
        <f t="shared" si="1"/>
        <v>LETF5043162</v>
      </c>
      <c r="B74" s="3" t="s">
        <v>72</v>
      </c>
      <c r="C74" s="3" t="s">
        <v>73</v>
      </c>
      <c r="D74" s="4">
        <v>43162</v>
      </c>
      <c r="E74" s="3" t="s">
        <v>74</v>
      </c>
      <c r="F74" s="28">
        <v>9.9985472823762508E-2</v>
      </c>
      <c r="G74" s="28">
        <v>0</v>
      </c>
      <c r="H74" s="28">
        <v>0</v>
      </c>
      <c r="I74" s="28">
        <v>1.7972532240660348E-3</v>
      </c>
      <c r="J74" s="28">
        <v>0.10178272604782854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</row>
    <row r="75" spans="1:15" x14ac:dyDescent="0.25">
      <c r="A75" t="str">
        <f t="shared" si="1"/>
        <v>LETFSX43162</v>
      </c>
      <c r="B75" s="3" t="s">
        <v>75</v>
      </c>
      <c r="C75" s="3" t="s">
        <v>76</v>
      </c>
      <c r="D75" s="4">
        <v>43162</v>
      </c>
      <c r="E75" s="3" t="s">
        <v>77</v>
      </c>
      <c r="F75" s="28">
        <v>0.1000002924504876</v>
      </c>
      <c r="G75" s="28">
        <v>0</v>
      </c>
      <c r="H75" s="28">
        <v>0</v>
      </c>
      <c r="I75" s="28">
        <v>0</v>
      </c>
      <c r="J75" s="28">
        <v>0.1000002924504876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</row>
    <row r="76" spans="1:15" x14ac:dyDescent="0.25">
      <c r="A76" t="str">
        <f t="shared" si="1"/>
        <v>LEULIS43162</v>
      </c>
      <c r="B76" s="3" t="s">
        <v>78</v>
      </c>
      <c r="C76" s="3" t="s">
        <v>79</v>
      </c>
      <c r="D76" s="4">
        <v>43162</v>
      </c>
      <c r="E76" s="3" t="s">
        <v>80</v>
      </c>
      <c r="F76" s="28">
        <v>2.3484033057181568</v>
      </c>
      <c r="G76" s="28">
        <v>0</v>
      </c>
      <c r="H76" s="28">
        <v>0</v>
      </c>
      <c r="I76" s="28">
        <v>0.24811302043713382</v>
      </c>
      <c r="J76" s="28">
        <v>2.5965163261552906</v>
      </c>
      <c r="K76" s="28">
        <v>1.2694298638235915</v>
      </c>
      <c r="L76" s="28">
        <v>0</v>
      </c>
      <c r="M76" s="28">
        <v>0</v>
      </c>
      <c r="N76" s="28">
        <v>0.21590313842853948</v>
      </c>
      <c r="O76" s="28">
        <v>1.4853330022521309</v>
      </c>
    </row>
    <row r="77" spans="1:15" x14ac:dyDescent="0.25">
      <c r="A77" t="str">
        <f t="shared" si="1"/>
        <v>LLIQDF43162</v>
      </c>
      <c r="B77" s="3" t="s">
        <v>81</v>
      </c>
      <c r="C77" s="3" t="s">
        <v>82</v>
      </c>
      <c r="D77" s="4">
        <v>43162</v>
      </c>
      <c r="E77" s="3" t="s">
        <v>83</v>
      </c>
      <c r="F77" s="28">
        <v>0.23861067516613685</v>
      </c>
      <c r="G77" s="28">
        <v>0</v>
      </c>
      <c r="H77" s="28">
        <v>0</v>
      </c>
      <c r="I77" s="28">
        <v>5.1490825718159723E-3</v>
      </c>
      <c r="J77" s="28">
        <v>0.24375975773795283</v>
      </c>
      <c r="K77" s="28">
        <v>9.8594324730411381E-2</v>
      </c>
      <c r="L77" s="28">
        <v>0</v>
      </c>
      <c r="M77" s="28">
        <v>0</v>
      </c>
      <c r="N77" s="28">
        <v>5.1468630925306444E-3</v>
      </c>
      <c r="O77" s="28">
        <v>0.10374118782294203</v>
      </c>
    </row>
    <row r="78" spans="1:15" x14ac:dyDescent="0.25">
      <c r="A78" t="str">
        <f t="shared" si="1"/>
        <v>LDBOND43163</v>
      </c>
      <c r="B78" s="3" t="s">
        <v>11</v>
      </c>
      <c r="C78" s="3" t="s">
        <v>12</v>
      </c>
      <c r="D78" s="4">
        <v>43163</v>
      </c>
      <c r="E78" s="3" t="s">
        <v>13</v>
      </c>
      <c r="F78" s="28">
        <v>1.0700189201324222</v>
      </c>
      <c r="G78" s="28">
        <v>0</v>
      </c>
      <c r="H78" s="28">
        <v>0</v>
      </c>
      <c r="I78" s="28">
        <v>9.5403136467911251E-2</v>
      </c>
      <c r="J78" s="28">
        <v>1.1654220566003335</v>
      </c>
      <c r="K78" s="28">
        <v>0.56688508827034234</v>
      </c>
      <c r="L78" s="28">
        <v>0</v>
      </c>
      <c r="M78" s="28">
        <v>0</v>
      </c>
      <c r="N78" s="28">
        <v>9.4840582093314141E-2</v>
      </c>
      <c r="O78" s="28">
        <v>0.66172567036365648</v>
      </c>
    </row>
    <row r="79" spans="1:15" x14ac:dyDescent="0.25">
      <c r="A79" t="str">
        <f t="shared" si="1"/>
        <v>LDCPO243163</v>
      </c>
      <c r="B79" s="3" t="s">
        <v>14</v>
      </c>
      <c r="C79" s="3" t="s">
        <v>15</v>
      </c>
      <c r="D79" s="4">
        <v>43163</v>
      </c>
      <c r="E79" s="3" t="s">
        <v>16</v>
      </c>
      <c r="F79" s="28">
        <v>2.250080547835926</v>
      </c>
      <c r="G79" s="28">
        <v>0</v>
      </c>
      <c r="H79" s="28">
        <v>0</v>
      </c>
      <c r="I79" s="28">
        <v>0.28801703757310093</v>
      </c>
      <c r="J79" s="28">
        <v>2.5380975854090271</v>
      </c>
      <c r="K79" s="28">
        <v>1.7500696740336625</v>
      </c>
      <c r="L79" s="28">
        <v>0</v>
      </c>
      <c r="M79" s="28">
        <v>0</v>
      </c>
      <c r="N79" s="28">
        <v>0.28802718407334821</v>
      </c>
      <c r="O79" s="28">
        <v>2.0380968581070107</v>
      </c>
    </row>
    <row r="80" spans="1:15" x14ac:dyDescent="0.25">
      <c r="A80" t="str">
        <f t="shared" si="1"/>
        <v>LDDAF143163</v>
      </c>
      <c r="B80" s="3" t="s">
        <v>17</v>
      </c>
      <c r="C80" s="3" t="s">
        <v>18</v>
      </c>
      <c r="D80" s="4">
        <v>43163</v>
      </c>
      <c r="E80" s="5" t="s">
        <v>19</v>
      </c>
      <c r="F80" s="28">
        <v>2.2500858948696263</v>
      </c>
      <c r="G80" s="28">
        <v>0</v>
      </c>
      <c r="H80" s="28">
        <v>0</v>
      </c>
      <c r="I80" s="28">
        <v>0.17461073613423916</v>
      </c>
      <c r="J80" s="28">
        <v>2.4246966310038656</v>
      </c>
      <c r="K80" s="28">
        <v>1.0800116651557801</v>
      </c>
      <c r="L80" s="28">
        <v>0</v>
      </c>
      <c r="M80" s="28">
        <v>0</v>
      </c>
      <c r="N80" s="28">
        <v>0.17460566993660048</v>
      </c>
      <c r="O80" s="28">
        <v>1.2546173350923806</v>
      </c>
    </row>
    <row r="81" spans="1:15" x14ac:dyDescent="0.25">
      <c r="A81" t="str">
        <f t="shared" si="1"/>
        <v>LDDAF243163</v>
      </c>
      <c r="B81" s="3" t="s">
        <v>20</v>
      </c>
      <c r="C81" s="3" t="s">
        <v>21</v>
      </c>
      <c r="D81" s="4">
        <v>43163</v>
      </c>
      <c r="E81" s="3" t="s">
        <v>22</v>
      </c>
      <c r="F81" s="28">
        <v>2.2500902443676991</v>
      </c>
      <c r="G81" s="28">
        <v>0</v>
      </c>
      <c r="H81" s="28">
        <v>0</v>
      </c>
      <c r="I81" s="28">
        <v>0.19801181204939697</v>
      </c>
      <c r="J81" s="28">
        <v>2.4481020564170959</v>
      </c>
      <c r="K81" s="28">
        <v>1.2200127680328026</v>
      </c>
      <c r="L81" s="28">
        <v>0</v>
      </c>
      <c r="M81" s="28">
        <v>0</v>
      </c>
      <c r="N81" s="28">
        <v>0.19801211390500728</v>
      </c>
      <c r="O81" s="28">
        <v>1.4180248819378098</v>
      </c>
    </row>
    <row r="82" spans="1:15" x14ac:dyDescent="0.25">
      <c r="A82" t="str">
        <f t="shared" si="1"/>
        <v>LDDAF343163</v>
      </c>
      <c r="B82" s="3" t="s">
        <v>23</v>
      </c>
      <c r="C82" s="3" t="s">
        <v>24</v>
      </c>
      <c r="D82" s="4">
        <v>43163</v>
      </c>
      <c r="E82" s="3" t="s">
        <v>25</v>
      </c>
      <c r="F82" s="28">
        <v>2.2500857851937979</v>
      </c>
      <c r="G82" s="28">
        <v>0</v>
      </c>
      <c r="H82" s="28">
        <v>0</v>
      </c>
      <c r="I82" s="28">
        <v>0.19621162035050885</v>
      </c>
      <c r="J82" s="28">
        <v>2.4462974055443065</v>
      </c>
      <c r="K82" s="28">
        <v>1.2300209997537279</v>
      </c>
      <c r="L82" s="28">
        <v>0</v>
      </c>
      <c r="M82" s="28">
        <v>0</v>
      </c>
      <c r="N82" s="28">
        <v>0.19620714395192246</v>
      </c>
      <c r="O82" s="28">
        <v>1.4262281437056503</v>
      </c>
    </row>
    <row r="83" spans="1:15" x14ac:dyDescent="0.25">
      <c r="A83" t="str">
        <f t="shared" si="1"/>
        <v>LDGETF43163</v>
      </c>
      <c r="B83" s="3" t="s">
        <v>26</v>
      </c>
      <c r="C83" s="3" t="s">
        <v>27</v>
      </c>
      <c r="D83" s="4">
        <v>43163</v>
      </c>
      <c r="E83" s="3" t="s">
        <v>28</v>
      </c>
      <c r="F83" s="28">
        <v>0.25000162408858551</v>
      </c>
      <c r="G83" s="28">
        <v>0</v>
      </c>
      <c r="H83" s="28">
        <v>0</v>
      </c>
      <c r="I83" s="28">
        <v>2.7000593152930737E-2</v>
      </c>
      <c r="J83" s="28">
        <v>0.27700221724151625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</row>
    <row r="84" spans="1:15" x14ac:dyDescent="0.25">
      <c r="A84" t="str">
        <f t="shared" si="1"/>
        <v>LDGSEC43163</v>
      </c>
      <c r="B84" s="3" t="s">
        <v>29</v>
      </c>
      <c r="C84" s="3" t="s">
        <v>30</v>
      </c>
      <c r="D84" s="4">
        <v>43163</v>
      </c>
      <c r="E84" s="3" t="s">
        <v>31</v>
      </c>
      <c r="F84" s="28">
        <v>2.2500981439372159</v>
      </c>
      <c r="G84" s="28">
        <v>0</v>
      </c>
      <c r="H84" s="28">
        <v>0.2</v>
      </c>
      <c r="I84" s="28">
        <v>0.2754197837609737</v>
      </c>
      <c r="J84" s="28">
        <v>2.7255179276981898</v>
      </c>
      <c r="K84" s="28">
        <v>1.347146778943358</v>
      </c>
      <c r="L84" s="28">
        <v>0</v>
      </c>
      <c r="M84" s="28">
        <v>0.2</v>
      </c>
      <c r="N84" s="28">
        <v>0.27129558896618766</v>
      </c>
      <c r="O84" s="28">
        <v>1.8184423679095456</v>
      </c>
    </row>
    <row r="85" spans="1:15" x14ac:dyDescent="0.25">
      <c r="A85" t="str">
        <f t="shared" si="1"/>
        <v>LDINPF43163</v>
      </c>
      <c r="B85" s="3" t="s">
        <v>32</v>
      </c>
      <c r="C85" s="3" t="s">
        <v>33</v>
      </c>
      <c r="D85" s="4">
        <v>43163</v>
      </c>
      <c r="E85" s="3" t="s">
        <v>34</v>
      </c>
      <c r="F85" s="28">
        <v>1.130020967960921</v>
      </c>
      <c r="G85" s="28">
        <v>0</v>
      </c>
      <c r="H85" s="28">
        <v>0</v>
      </c>
      <c r="I85" s="28">
        <v>6.8402034387096508E-2</v>
      </c>
      <c r="J85" s="28">
        <v>1.1984230023480176</v>
      </c>
      <c r="K85" s="28">
        <v>0.47770937024179255</v>
      </c>
      <c r="L85" s="28">
        <v>0</v>
      </c>
      <c r="M85" s="28">
        <v>0</v>
      </c>
      <c r="N85" s="28">
        <v>6.7988216174328459E-2</v>
      </c>
      <c r="O85" s="28">
        <v>0.54569758641612098</v>
      </c>
    </row>
    <row r="86" spans="1:15" x14ac:dyDescent="0.25">
      <c r="A86" t="str">
        <f t="shared" si="1"/>
        <v>LDMIPF43163</v>
      </c>
      <c r="B86" s="3" t="s">
        <v>35</v>
      </c>
      <c r="C86" s="3" t="s">
        <v>36</v>
      </c>
      <c r="D86" s="4">
        <v>43163</v>
      </c>
      <c r="E86" s="3" t="s">
        <v>37</v>
      </c>
      <c r="F86" s="28">
        <v>2.2355070742209224</v>
      </c>
      <c r="G86" s="28">
        <v>0</v>
      </c>
      <c r="H86" s="28">
        <v>0.2</v>
      </c>
      <c r="I86" s="28">
        <v>0.32679805396768019</v>
      </c>
      <c r="J86" s="28">
        <v>2.7623051281886029</v>
      </c>
      <c r="K86" s="28">
        <v>1.5365177999531194</v>
      </c>
      <c r="L86" s="28">
        <v>0</v>
      </c>
      <c r="M86" s="28">
        <v>0.2</v>
      </c>
      <c r="N86" s="28">
        <v>0.30180080805695186</v>
      </c>
      <c r="O86" s="28">
        <v>2.038318608010071</v>
      </c>
    </row>
    <row r="87" spans="1:15" x14ac:dyDescent="0.25">
      <c r="A87" t="str">
        <f t="shared" si="1"/>
        <v>LDSAPF43163</v>
      </c>
      <c r="B87" s="3" t="s">
        <v>38</v>
      </c>
      <c r="C87" s="3" t="s">
        <v>39</v>
      </c>
      <c r="D87" s="4">
        <v>43163</v>
      </c>
      <c r="E87" s="3" t="s">
        <v>40</v>
      </c>
      <c r="F87" s="28">
        <v>0.80000939459935416</v>
      </c>
      <c r="G87" s="28">
        <v>0</v>
      </c>
      <c r="H87" s="28">
        <v>0</v>
      </c>
      <c r="I87" s="28">
        <v>3.9600882325640789E-2</v>
      </c>
      <c r="J87" s="28">
        <v>0.8396102769249949</v>
      </c>
      <c r="K87" s="28">
        <v>0.25908789795162906</v>
      </c>
      <c r="L87" s="28">
        <v>0</v>
      </c>
      <c r="M87" s="28">
        <v>0</v>
      </c>
      <c r="N87" s="28">
        <v>3.7636014703873566E-2</v>
      </c>
      <c r="O87" s="28">
        <v>0.29672391265550263</v>
      </c>
    </row>
    <row r="88" spans="1:15" x14ac:dyDescent="0.25">
      <c r="A88" t="str">
        <f t="shared" si="1"/>
        <v>LEBALF43163</v>
      </c>
      <c r="B88" s="3" t="s">
        <v>41</v>
      </c>
      <c r="C88" s="3" t="s">
        <v>42</v>
      </c>
      <c r="D88" s="4">
        <v>43163</v>
      </c>
      <c r="E88" s="3" t="s">
        <v>43</v>
      </c>
      <c r="F88" s="28">
        <v>2.3245798446558377</v>
      </c>
      <c r="G88" s="28">
        <v>0.30002164772577589</v>
      </c>
      <c r="H88" s="28">
        <v>0.2</v>
      </c>
      <c r="I88" s="28">
        <v>5.8413589740170094E-2</v>
      </c>
      <c r="J88" s="28">
        <v>2.8830150821217839</v>
      </c>
      <c r="K88" s="28">
        <v>0.32261115538534751</v>
      </c>
      <c r="L88" s="28">
        <v>0</v>
      </c>
      <c r="M88" s="28">
        <v>0.2</v>
      </c>
      <c r="N88" s="28">
        <v>5.8070265044908254E-2</v>
      </c>
      <c r="O88" s="28">
        <v>0.58068142043025572</v>
      </c>
    </row>
    <row r="89" spans="1:15" x14ac:dyDescent="0.25">
      <c r="A89" t="str">
        <f t="shared" si="1"/>
        <v>LEBFSF43163</v>
      </c>
      <c r="B89" s="3" t="s">
        <v>44</v>
      </c>
      <c r="C89" s="3" t="s">
        <v>45</v>
      </c>
      <c r="D89" s="4">
        <v>43163</v>
      </c>
      <c r="E89" s="3" t="s">
        <v>46</v>
      </c>
      <c r="F89" s="28">
        <v>2.5001437695224942</v>
      </c>
      <c r="G89" s="28">
        <v>0.30002424688325025</v>
      </c>
      <c r="H89" s="28">
        <v>0.2</v>
      </c>
      <c r="I89" s="28">
        <v>0.21961898474078187</v>
      </c>
      <c r="J89" s="28">
        <v>3.2197870011465266</v>
      </c>
      <c r="K89" s="28">
        <v>1.0368486462589015</v>
      </c>
      <c r="L89" s="28">
        <v>0</v>
      </c>
      <c r="M89" s="28">
        <v>0.2</v>
      </c>
      <c r="N89" s="28">
        <v>0.20823662788667299</v>
      </c>
      <c r="O89" s="28">
        <v>1.4450852741455744</v>
      </c>
    </row>
    <row r="90" spans="1:15" x14ac:dyDescent="0.25">
      <c r="A90" t="str">
        <f t="shared" si="1"/>
        <v>LECHID43163</v>
      </c>
      <c r="B90" s="3" t="s">
        <v>47</v>
      </c>
      <c r="C90" s="3" t="s">
        <v>48</v>
      </c>
      <c r="D90" s="4">
        <v>43163</v>
      </c>
      <c r="E90" s="3" t="s">
        <v>49</v>
      </c>
      <c r="F90" s="28">
        <v>2.4762607101241532</v>
      </c>
      <c r="G90" s="28">
        <v>0</v>
      </c>
      <c r="H90" s="28">
        <v>0</v>
      </c>
      <c r="I90" s="28">
        <v>0.26933079904377805</v>
      </c>
      <c r="J90" s="28">
        <v>2.745591509167931</v>
      </c>
      <c r="K90" s="28">
        <v>1.4783579584390953</v>
      </c>
      <c r="L90" s="28">
        <v>0</v>
      </c>
      <c r="M90" s="28">
        <v>0</v>
      </c>
      <c r="N90" s="28">
        <v>0.25171682075382767</v>
      </c>
      <c r="O90" s="28">
        <v>1.730074779192923</v>
      </c>
    </row>
    <row r="91" spans="1:15" x14ac:dyDescent="0.25">
      <c r="A91" t="str">
        <f t="shared" si="1"/>
        <v>LEEQTF43163</v>
      </c>
      <c r="B91" s="3" t="s">
        <v>50</v>
      </c>
      <c r="C91" s="3" t="s">
        <v>51</v>
      </c>
      <c r="D91" s="4">
        <v>43163</v>
      </c>
      <c r="E91" s="3" t="s">
        <v>52</v>
      </c>
      <c r="F91" s="28">
        <v>2.3211004176079424</v>
      </c>
      <c r="G91" s="28">
        <v>0</v>
      </c>
      <c r="H91" s="28">
        <v>0.2</v>
      </c>
      <c r="I91" s="28">
        <v>0.28819964976214429</v>
      </c>
      <c r="J91" s="28">
        <v>2.8093000673700868</v>
      </c>
      <c r="K91" s="28">
        <v>1.4593881579916328</v>
      </c>
      <c r="L91" s="28">
        <v>0</v>
      </c>
      <c r="M91" s="28">
        <v>0.2</v>
      </c>
      <c r="N91" s="28">
        <v>0.28610023298939563</v>
      </c>
      <c r="O91" s="28">
        <v>1.9454883909810283</v>
      </c>
    </row>
    <row r="92" spans="1:15" x14ac:dyDescent="0.25">
      <c r="A92" t="str">
        <f t="shared" si="1"/>
        <v>LEGROW43163</v>
      </c>
      <c r="B92" s="3" t="s">
        <v>53</v>
      </c>
      <c r="C92" s="3" t="s">
        <v>54</v>
      </c>
      <c r="D92" s="4">
        <v>43163</v>
      </c>
      <c r="E92" s="3" t="s">
        <v>55</v>
      </c>
      <c r="F92" s="28">
        <v>2.3549520809687201</v>
      </c>
      <c r="G92" s="28">
        <v>0.30002371030658204</v>
      </c>
      <c r="H92" s="28">
        <v>0.2</v>
      </c>
      <c r="I92" s="28">
        <v>0.27629093303925872</v>
      </c>
      <c r="J92" s="28">
        <v>3.1312667243145609</v>
      </c>
      <c r="K92" s="28">
        <v>1.3993868745494196</v>
      </c>
      <c r="L92" s="28">
        <v>0</v>
      </c>
      <c r="M92" s="28">
        <v>0.2</v>
      </c>
      <c r="N92" s="28">
        <v>0.27349965372157775</v>
      </c>
      <c r="O92" s="28">
        <v>1.8728865282709972</v>
      </c>
    </row>
    <row r="93" spans="1:15" x14ac:dyDescent="0.25">
      <c r="A93" t="str">
        <f t="shared" si="1"/>
        <v>LEINFA43163</v>
      </c>
      <c r="B93" s="3" t="s">
        <v>56</v>
      </c>
      <c r="C93" s="3" t="s">
        <v>57</v>
      </c>
      <c r="D93" s="4">
        <v>43163</v>
      </c>
      <c r="E93" s="3" t="s">
        <v>58</v>
      </c>
      <c r="F93" s="28">
        <v>2.5001237551467788</v>
      </c>
      <c r="G93" s="28">
        <v>0</v>
      </c>
      <c r="H93" s="28">
        <v>0.2</v>
      </c>
      <c r="I93" s="28">
        <v>0.25382031667804533</v>
      </c>
      <c r="J93" s="28">
        <v>2.9539440718248242</v>
      </c>
      <c r="K93" s="28">
        <v>1.2134201424615423</v>
      </c>
      <c r="L93" s="28">
        <v>0</v>
      </c>
      <c r="M93" s="28">
        <v>0.2</v>
      </c>
      <c r="N93" s="28">
        <v>0.24182577157743898</v>
      </c>
      <c r="O93" s="28">
        <v>1.6552459140389812</v>
      </c>
    </row>
    <row r="94" spans="1:15" x14ac:dyDescent="0.25">
      <c r="A94" t="str">
        <f t="shared" si="1"/>
        <v>LEINNF43163</v>
      </c>
      <c r="B94" s="3" t="s">
        <v>59</v>
      </c>
      <c r="C94" s="3" t="s">
        <v>60</v>
      </c>
      <c r="D94" s="4">
        <v>43163</v>
      </c>
      <c r="E94" s="3" t="s">
        <v>93</v>
      </c>
      <c r="F94" s="28">
        <v>1.2000307692435277</v>
      </c>
      <c r="G94" s="28">
        <v>0</v>
      </c>
      <c r="H94" s="28">
        <v>0</v>
      </c>
      <c r="I94" s="28">
        <v>4.5001854046633025E-2</v>
      </c>
      <c r="J94" s="28">
        <v>1.2450326232901607</v>
      </c>
      <c r="K94" s="28">
        <v>0.64098013326422831</v>
      </c>
      <c r="L94" s="28">
        <v>0</v>
      </c>
      <c r="M94" s="28">
        <v>0</v>
      </c>
      <c r="N94" s="28">
        <v>4.3369894170482107E-2</v>
      </c>
      <c r="O94" s="28">
        <v>0.68435002743471041</v>
      </c>
    </row>
    <row r="95" spans="1:15" x14ac:dyDescent="0.25">
      <c r="A95" t="str">
        <f t="shared" si="1"/>
        <v>LEINSX43163</v>
      </c>
      <c r="B95" s="3" t="s">
        <v>61</v>
      </c>
      <c r="C95" s="3" t="s">
        <v>62</v>
      </c>
      <c r="D95" s="4">
        <v>43163</v>
      </c>
      <c r="E95" s="23" t="s">
        <v>92</v>
      </c>
      <c r="F95" s="28">
        <v>1.7000605307325718</v>
      </c>
      <c r="G95" s="28">
        <v>0</v>
      </c>
      <c r="H95" s="28">
        <v>0</v>
      </c>
      <c r="I95" s="28">
        <v>0.12600916889937736</v>
      </c>
      <c r="J95" s="28">
        <v>1.8260696996319492</v>
      </c>
      <c r="K95" s="28">
        <v>1.1381680538884</v>
      </c>
      <c r="L95" s="28">
        <v>0</v>
      </c>
      <c r="M95" s="28">
        <v>0</v>
      </c>
      <c r="N95" s="28">
        <v>0.11486507467205187</v>
      </c>
      <c r="O95" s="28">
        <v>1.2530331285604519</v>
      </c>
    </row>
    <row r="96" spans="1:15" x14ac:dyDescent="0.25">
      <c r="A96" t="str">
        <f t="shared" si="1"/>
        <v>LEMIDF43163</v>
      </c>
      <c r="B96" s="3" t="s">
        <v>63</v>
      </c>
      <c r="C96" s="3" t="s">
        <v>64</v>
      </c>
      <c r="D96" s="4">
        <v>43163</v>
      </c>
      <c r="E96" s="3" t="s">
        <v>65</v>
      </c>
      <c r="F96" s="28">
        <v>2.3389623475260595</v>
      </c>
      <c r="G96" s="28">
        <v>0.30002176672022296</v>
      </c>
      <c r="H96" s="28">
        <v>0.2</v>
      </c>
      <c r="I96" s="28">
        <v>6.1002647398424349E-2</v>
      </c>
      <c r="J96" s="28">
        <v>2.899986761644707</v>
      </c>
      <c r="K96" s="28">
        <v>0.32945195060181026</v>
      </c>
      <c r="L96" s="28">
        <v>0</v>
      </c>
      <c r="M96" s="28">
        <v>0.2</v>
      </c>
      <c r="N96" s="28">
        <v>5.9300846891711834E-2</v>
      </c>
      <c r="O96" s="28">
        <v>0.58875279749352205</v>
      </c>
    </row>
    <row r="97" spans="1:15" x14ac:dyDescent="0.25">
      <c r="A97" t="str">
        <f t="shared" si="1"/>
        <v>LET10043163</v>
      </c>
      <c r="B97" s="3" t="s">
        <v>66</v>
      </c>
      <c r="C97" s="3" t="s">
        <v>67</v>
      </c>
      <c r="D97" s="4">
        <v>43163</v>
      </c>
      <c r="E97" s="3" t="s">
        <v>68</v>
      </c>
      <c r="F97" s="28">
        <v>0.24987835758910151</v>
      </c>
      <c r="G97" s="28">
        <v>0</v>
      </c>
      <c r="H97" s="28">
        <v>0</v>
      </c>
      <c r="I97" s="28">
        <v>8.9778872842009878E-3</v>
      </c>
      <c r="J97" s="28">
        <v>0.2588562448733025</v>
      </c>
      <c r="K97" s="28">
        <v>0</v>
      </c>
      <c r="L97" s="28">
        <v>0</v>
      </c>
      <c r="M97" s="28">
        <v>0</v>
      </c>
      <c r="N97" s="28">
        <v>0</v>
      </c>
      <c r="O97" s="28">
        <v>0</v>
      </c>
    </row>
    <row r="98" spans="1:15" x14ac:dyDescent="0.25">
      <c r="A98" t="str">
        <f t="shared" si="1"/>
        <v>LETAXP43163</v>
      </c>
      <c r="B98" s="3" t="s">
        <v>69</v>
      </c>
      <c r="C98" s="3" t="s">
        <v>70</v>
      </c>
      <c r="D98" s="4">
        <v>43163</v>
      </c>
      <c r="E98" s="3" t="s">
        <v>71</v>
      </c>
      <c r="F98" s="28">
        <v>2.4085115706528164</v>
      </c>
      <c r="G98" s="28">
        <v>0.30002234592088789</v>
      </c>
      <c r="H98" s="28">
        <v>0</v>
      </c>
      <c r="I98" s="28">
        <v>0.25713012195415791</v>
      </c>
      <c r="J98" s="28">
        <v>2.9656640385278621</v>
      </c>
      <c r="K98" s="28">
        <v>1.4330382382751119</v>
      </c>
      <c r="L98" s="28">
        <v>0</v>
      </c>
      <c r="M98" s="28">
        <v>0</v>
      </c>
      <c r="N98" s="28">
        <v>0.24355754454926129</v>
      </c>
      <c r="O98" s="28">
        <v>1.6765957828243732</v>
      </c>
    </row>
    <row r="99" spans="1:15" x14ac:dyDescent="0.25">
      <c r="A99" t="str">
        <f t="shared" si="1"/>
        <v>LETF5043163</v>
      </c>
      <c r="B99" s="3" t="s">
        <v>72</v>
      </c>
      <c r="C99" s="3" t="s">
        <v>73</v>
      </c>
      <c r="D99" s="4">
        <v>43163</v>
      </c>
      <c r="E99" s="3" t="s">
        <v>74</v>
      </c>
      <c r="F99" s="28">
        <v>9.9985243828927109E-2</v>
      </c>
      <c r="G99" s="28">
        <v>0</v>
      </c>
      <c r="H99" s="28">
        <v>0</v>
      </c>
      <c r="I99" s="28">
        <v>1.7972577504315301E-3</v>
      </c>
      <c r="J99" s="28">
        <v>0.10178250157935864</v>
      </c>
      <c r="K99" s="28">
        <v>0</v>
      </c>
      <c r="L99" s="28">
        <v>0</v>
      </c>
      <c r="M99" s="28">
        <v>0</v>
      </c>
      <c r="N99" s="28">
        <v>0</v>
      </c>
      <c r="O99" s="28">
        <v>0</v>
      </c>
    </row>
    <row r="100" spans="1:15" x14ac:dyDescent="0.25">
      <c r="A100" t="str">
        <f t="shared" si="1"/>
        <v>LETFSX43163</v>
      </c>
      <c r="B100" s="3" t="s">
        <v>75</v>
      </c>
      <c r="C100" s="3" t="s">
        <v>76</v>
      </c>
      <c r="D100" s="4">
        <v>43163</v>
      </c>
      <c r="E100" s="3" t="s">
        <v>77</v>
      </c>
      <c r="F100" s="28">
        <v>0.10000033179538546</v>
      </c>
      <c r="G100" s="28">
        <v>0</v>
      </c>
      <c r="H100" s="28">
        <v>0</v>
      </c>
      <c r="I100" s="28">
        <v>0</v>
      </c>
      <c r="J100" s="28">
        <v>0.10000033179538546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</row>
    <row r="101" spans="1:15" x14ac:dyDescent="0.25">
      <c r="A101" t="str">
        <f t="shared" si="1"/>
        <v>LEULIS43163</v>
      </c>
      <c r="B101" s="3" t="s">
        <v>78</v>
      </c>
      <c r="C101" s="3" t="s">
        <v>79</v>
      </c>
      <c r="D101" s="4">
        <v>43163</v>
      </c>
      <c r="E101" s="3" t="s">
        <v>80</v>
      </c>
      <c r="F101" s="28">
        <v>2.3484054786265607</v>
      </c>
      <c r="G101" s="28">
        <v>0</v>
      </c>
      <c r="H101" s="28">
        <v>0</v>
      </c>
      <c r="I101" s="28">
        <v>0.24811299384077459</v>
      </c>
      <c r="J101" s="28">
        <v>2.5965184724673351</v>
      </c>
      <c r="K101" s="28">
        <v>1.2694293606480997</v>
      </c>
      <c r="L101" s="28">
        <v>0</v>
      </c>
      <c r="M101" s="28">
        <v>0</v>
      </c>
      <c r="N101" s="28">
        <v>0.21591542472429157</v>
      </c>
      <c r="O101" s="28">
        <v>1.4853447853723913</v>
      </c>
    </row>
    <row r="102" spans="1:15" x14ac:dyDescent="0.25">
      <c r="A102" t="str">
        <f t="shared" si="1"/>
        <v>LLIQDF43163</v>
      </c>
      <c r="B102" s="3" t="s">
        <v>81</v>
      </c>
      <c r="C102" s="3" t="s">
        <v>82</v>
      </c>
      <c r="D102" s="4">
        <v>43163</v>
      </c>
      <c r="E102" s="3" t="s">
        <v>83</v>
      </c>
      <c r="F102" s="28">
        <v>0.23861066747450718</v>
      </c>
      <c r="G102" s="28">
        <v>0</v>
      </c>
      <c r="H102" s="28">
        <v>0</v>
      </c>
      <c r="I102" s="28">
        <v>5.1490657453504961E-3</v>
      </c>
      <c r="J102" s="28">
        <v>0.24375973321985767</v>
      </c>
      <c r="K102" s="28">
        <v>9.8594330823785659E-2</v>
      </c>
      <c r="L102" s="28">
        <v>0</v>
      </c>
      <c r="M102" s="28">
        <v>0</v>
      </c>
      <c r="N102" s="28">
        <v>5.1468661145086291E-3</v>
      </c>
      <c r="O102" s="28">
        <v>0.10374119693829428</v>
      </c>
    </row>
    <row r="103" spans="1:15" x14ac:dyDescent="0.25">
      <c r="A103" t="str">
        <f t="shared" si="1"/>
        <v>LDBOND43164</v>
      </c>
      <c r="B103" s="3" t="s">
        <v>11</v>
      </c>
      <c r="C103" s="3" t="s">
        <v>12</v>
      </c>
      <c r="D103" s="4">
        <v>43164</v>
      </c>
      <c r="E103" s="3" t="s">
        <v>13</v>
      </c>
      <c r="F103" s="28">
        <v>1.0700190723911036</v>
      </c>
      <c r="G103" s="28">
        <v>0</v>
      </c>
      <c r="H103" s="28">
        <v>0</v>
      </c>
      <c r="I103" s="28">
        <v>9.5403279116088271E-2</v>
      </c>
      <c r="J103" s="28">
        <v>1.165422351507192</v>
      </c>
      <c r="K103" s="28">
        <v>0.56688377542438584</v>
      </c>
      <c r="L103" s="28">
        <v>0</v>
      </c>
      <c r="M103" s="28">
        <v>0</v>
      </c>
      <c r="N103" s="28">
        <v>9.4839713793662461E-2</v>
      </c>
      <c r="O103" s="28">
        <v>0.66172348921804836</v>
      </c>
    </row>
    <row r="104" spans="1:15" x14ac:dyDescent="0.25">
      <c r="A104" t="str">
        <f t="shared" si="1"/>
        <v>LDCPO243164</v>
      </c>
      <c r="B104" s="3" t="s">
        <v>14</v>
      </c>
      <c r="C104" s="3" t="s">
        <v>15</v>
      </c>
      <c r="D104" s="4">
        <v>43164</v>
      </c>
      <c r="E104" s="3" t="s">
        <v>16</v>
      </c>
      <c r="F104" s="28">
        <v>2.2500817936489224</v>
      </c>
      <c r="G104" s="28">
        <v>0</v>
      </c>
      <c r="H104" s="28">
        <v>0</v>
      </c>
      <c r="I104" s="28">
        <v>0.28801621953387491</v>
      </c>
      <c r="J104" s="28">
        <v>2.5380980131827973</v>
      </c>
      <c r="K104" s="28">
        <v>1.7500506445654083</v>
      </c>
      <c r="L104" s="28">
        <v>0</v>
      </c>
      <c r="M104" s="28">
        <v>0</v>
      </c>
      <c r="N104" s="28">
        <v>0.2881025052577057</v>
      </c>
      <c r="O104" s="28">
        <v>2.0381531498231138</v>
      </c>
    </row>
    <row r="105" spans="1:15" x14ac:dyDescent="0.25">
      <c r="A105" t="str">
        <f t="shared" si="1"/>
        <v>LDDAF143164</v>
      </c>
      <c r="B105" s="3" t="s">
        <v>17</v>
      </c>
      <c r="C105" s="3" t="s">
        <v>18</v>
      </c>
      <c r="D105" s="4">
        <v>43164</v>
      </c>
      <c r="E105" s="5" t="s">
        <v>19</v>
      </c>
      <c r="F105" s="28">
        <v>2.2500858027312667</v>
      </c>
      <c r="G105" s="28">
        <v>0</v>
      </c>
      <c r="H105" s="28">
        <v>0</v>
      </c>
      <c r="I105" s="28">
        <v>0.17461294790686296</v>
      </c>
      <c r="J105" s="28">
        <v>2.4246987506381297</v>
      </c>
      <c r="K105" s="28">
        <v>1.0800124928215908</v>
      </c>
      <c r="L105" s="28">
        <v>0</v>
      </c>
      <c r="M105" s="28">
        <v>0</v>
      </c>
      <c r="N105" s="28">
        <v>0.17460448295434722</v>
      </c>
      <c r="O105" s="28">
        <v>1.254616975775938</v>
      </c>
    </row>
    <row r="106" spans="1:15" x14ac:dyDescent="0.25">
      <c r="A106" t="str">
        <f t="shared" si="1"/>
        <v>LDDAF243164</v>
      </c>
      <c r="B106" s="3" t="s">
        <v>20</v>
      </c>
      <c r="C106" s="3" t="s">
        <v>21</v>
      </c>
      <c r="D106" s="4">
        <v>43164</v>
      </c>
      <c r="E106" s="3" t="s">
        <v>22</v>
      </c>
      <c r="F106" s="28">
        <v>2.2500874368106123</v>
      </c>
      <c r="G106" s="28">
        <v>0</v>
      </c>
      <c r="H106" s="28">
        <v>0</v>
      </c>
      <c r="I106" s="28">
        <v>0.19801201636694665</v>
      </c>
      <c r="J106" s="28">
        <v>2.4480994531775591</v>
      </c>
      <c r="K106" s="28">
        <v>1.220013633668763</v>
      </c>
      <c r="L106" s="28">
        <v>0</v>
      </c>
      <c r="M106" s="28">
        <v>0</v>
      </c>
      <c r="N106" s="28">
        <v>0.19801397699702408</v>
      </c>
      <c r="O106" s="28">
        <v>1.4180276106657872</v>
      </c>
    </row>
    <row r="107" spans="1:15" x14ac:dyDescent="0.25">
      <c r="A107" t="str">
        <f t="shared" si="1"/>
        <v>LDDAF343164</v>
      </c>
      <c r="B107" s="3" t="s">
        <v>23</v>
      </c>
      <c r="C107" s="3" t="s">
        <v>24</v>
      </c>
      <c r="D107" s="4">
        <v>43164</v>
      </c>
      <c r="E107" s="3" t="s">
        <v>25</v>
      </c>
      <c r="F107" s="28">
        <v>2.2500887642988765</v>
      </c>
      <c r="G107" s="28">
        <v>0</v>
      </c>
      <c r="H107" s="28">
        <v>0</v>
      </c>
      <c r="I107" s="28">
        <v>0.19621430388873595</v>
      </c>
      <c r="J107" s="28">
        <v>2.4463030681876123</v>
      </c>
      <c r="K107" s="28">
        <v>1.2300177792575731</v>
      </c>
      <c r="L107" s="28">
        <v>0</v>
      </c>
      <c r="M107" s="28">
        <v>0</v>
      </c>
      <c r="N107" s="28">
        <v>0.19620177571666977</v>
      </c>
      <c r="O107" s="28">
        <v>1.4262195549742429</v>
      </c>
    </row>
    <row r="108" spans="1:15" x14ac:dyDescent="0.25">
      <c r="A108" t="str">
        <f t="shared" si="1"/>
        <v>LDGETF43164</v>
      </c>
      <c r="B108" s="3" t="s">
        <v>26</v>
      </c>
      <c r="C108" s="3" t="s">
        <v>27</v>
      </c>
      <c r="D108" s="4">
        <v>43164</v>
      </c>
      <c r="E108" s="3" t="s">
        <v>28</v>
      </c>
      <c r="F108" s="28">
        <v>0.25000035533859832</v>
      </c>
      <c r="G108" s="28">
        <v>0</v>
      </c>
      <c r="H108" s="28">
        <v>0</v>
      </c>
      <c r="I108" s="28">
        <v>2.7000547364491676E-2</v>
      </c>
      <c r="J108" s="28">
        <v>0.27700090270309002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</row>
    <row r="109" spans="1:15" x14ac:dyDescent="0.25">
      <c r="A109" t="str">
        <f t="shared" si="1"/>
        <v>LDGSEC43164</v>
      </c>
      <c r="B109" s="3" t="s">
        <v>29</v>
      </c>
      <c r="C109" s="3" t="s">
        <v>30</v>
      </c>
      <c r="D109" s="4">
        <v>43164</v>
      </c>
      <c r="E109" s="3" t="s">
        <v>31</v>
      </c>
      <c r="F109" s="28">
        <v>2.2500976270236612</v>
      </c>
      <c r="G109" s="28">
        <v>0</v>
      </c>
      <c r="H109" s="28">
        <v>0.2</v>
      </c>
      <c r="I109" s="28">
        <v>0.27541857720206653</v>
      </c>
      <c r="J109" s="28">
        <v>2.7255162042257277</v>
      </c>
      <c r="K109" s="28">
        <v>1.3471151634067113</v>
      </c>
      <c r="L109" s="28">
        <v>0</v>
      </c>
      <c r="M109" s="28">
        <v>0.2</v>
      </c>
      <c r="N109" s="28">
        <v>0.27128993824295033</v>
      </c>
      <c r="O109" s="28">
        <v>1.8184051016496616</v>
      </c>
    </row>
    <row r="110" spans="1:15" x14ac:dyDescent="0.25">
      <c r="A110" t="str">
        <f t="shared" si="1"/>
        <v>LDINPF43164</v>
      </c>
      <c r="B110" s="3" t="s">
        <v>32</v>
      </c>
      <c r="C110" s="3" t="s">
        <v>33</v>
      </c>
      <c r="D110" s="4">
        <v>43164</v>
      </c>
      <c r="E110" s="3" t="s">
        <v>34</v>
      </c>
      <c r="F110" s="28">
        <v>1.1300938421828581</v>
      </c>
      <c r="G110" s="28">
        <v>0</v>
      </c>
      <c r="H110" s="28">
        <v>0</v>
      </c>
      <c r="I110" s="28">
        <v>6.8406751614804584E-2</v>
      </c>
      <c r="J110" s="28">
        <v>1.1985005937976627</v>
      </c>
      <c r="K110" s="28">
        <v>0.47773824870668946</v>
      </c>
      <c r="L110" s="28">
        <v>0</v>
      </c>
      <c r="M110" s="28">
        <v>0</v>
      </c>
      <c r="N110" s="28">
        <v>6.7992023982933081E-2</v>
      </c>
      <c r="O110" s="28">
        <v>0.54573027268962249</v>
      </c>
    </row>
    <row r="111" spans="1:15" x14ac:dyDescent="0.25">
      <c r="A111" t="str">
        <f t="shared" si="1"/>
        <v>LDMIPF43164</v>
      </c>
      <c r="B111" s="3" t="s">
        <v>35</v>
      </c>
      <c r="C111" s="3" t="s">
        <v>36</v>
      </c>
      <c r="D111" s="4">
        <v>43164</v>
      </c>
      <c r="E111" s="3" t="s">
        <v>37</v>
      </c>
      <c r="F111" s="28">
        <v>2.2357986707799684</v>
      </c>
      <c r="G111" s="28">
        <v>0</v>
      </c>
      <c r="H111" s="28">
        <v>0.2</v>
      </c>
      <c r="I111" s="28">
        <v>0.32685140735471579</v>
      </c>
      <c r="J111" s="28">
        <v>2.7626500781346843</v>
      </c>
      <c r="K111" s="28">
        <v>1.5366417602360054</v>
      </c>
      <c r="L111" s="28">
        <v>0</v>
      </c>
      <c r="M111" s="28">
        <v>0.2</v>
      </c>
      <c r="N111" s="28">
        <v>0.30181379602472214</v>
      </c>
      <c r="O111" s="28">
        <v>2.0384555562607276</v>
      </c>
    </row>
    <row r="112" spans="1:15" x14ac:dyDescent="0.25">
      <c r="A112" t="str">
        <f t="shared" si="1"/>
        <v>LDSAPF43164</v>
      </c>
      <c r="B112" s="3" t="s">
        <v>38</v>
      </c>
      <c r="C112" s="3" t="s">
        <v>39</v>
      </c>
      <c r="D112" s="4">
        <v>43164</v>
      </c>
      <c r="E112" s="3" t="s">
        <v>40</v>
      </c>
      <c r="F112" s="28">
        <v>0.80006850651730466</v>
      </c>
      <c r="G112" s="28">
        <v>0</v>
      </c>
      <c r="H112" s="28">
        <v>0</v>
      </c>
      <c r="I112" s="28">
        <v>3.960377723608275E-2</v>
      </c>
      <c r="J112" s="28">
        <v>0.83967228375338743</v>
      </c>
      <c r="K112" s="28">
        <v>0.25910659753624643</v>
      </c>
      <c r="L112" s="28">
        <v>0</v>
      </c>
      <c r="M112" s="28">
        <v>0</v>
      </c>
      <c r="N112" s="28">
        <v>3.7638796763858652E-2</v>
      </c>
      <c r="O112" s="28">
        <v>0.2967453943001051</v>
      </c>
    </row>
    <row r="113" spans="1:15" x14ac:dyDescent="0.25">
      <c r="A113" t="str">
        <f t="shared" si="1"/>
        <v>LEBALF43164</v>
      </c>
      <c r="B113" s="3" t="s">
        <v>41</v>
      </c>
      <c r="C113" s="3" t="s">
        <v>42</v>
      </c>
      <c r="D113" s="4">
        <v>43164</v>
      </c>
      <c r="E113" s="3" t="s">
        <v>43</v>
      </c>
      <c r="F113" s="28">
        <v>2.3248493758170063</v>
      </c>
      <c r="G113" s="28">
        <v>0.30002164529448788</v>
      </c>
      <c r="H113" s="28">
        <v>0.2</v>
      </c>
      <c r="I113" s="28">
        <v>5.8462406353317543E-2</v>
      </c>
      <c r="J113" s="28">
        <v>2.8833334274648119</v>
      </c>
      <c r="K113" s="28">
        <v>0.3228746980046901</v>
      </c>
      <c r="L113" s="28">
        <v>0</v>
      </c>
      <c r="M113" s="28">
        <v>0.2</v>
      </c>
      <c r="N113" s="28">
        <v>5.8117121921702528E-2</v>
      </c>
      <c r="O113" s="28">
        <v>0.58099181992639259</v>
      </c>
    </row>
    <row r="114" spans="1:15" x14ac:dyDescent="0.25">
      <c r="A114" t="str">
        <f t="shared" si="1"/>
        <v>LEBFSF43164</v>
      </c>
      <c r="B114" s="3" t="s">
        <v>44</v>
      </c>
      <c r="C114" s="3" t="s">
        <v>45</v>
      </c>
      <c r="D114" s="4">
        <v>43164</v>
      </c>
      <c r="E114" s="3" t="s">
        <v>46</v>
      </c>
      <c r="F114" s="28">
        <v>2.5001436042983287</v>
      </c>
      <c r="G114" s="28">
        <v>0.30002420201910612</v>
      </c>
      <c r="H114" s="28">
        <v>0.2</v>
      </c>
      <c r="I114" s="28">
        <v>0.21961909220800566</v>
      </c>
      <c r="J114" s="28">
        <v>3.2197868985254403</v>
      </c>
      <c r="K114" s="28">
        <v>1.036585225569437</v>
      </c>
      <c r="L114" s="28">
        <v>0</v>
      </c>
      <c r="M114" s="28">
        <v>0.2</v>
      </c>
      <c r="N114" s="28">
        <v>0.20819256237153347</v>
      </c>
      <c r="O114" s="28">
        <v>1.4447777879409704</v>
      </c>
    </row>
    <row r="115" spans="1:15" x14ac:dyDescent="0.25">
      <c r="A115" t="str">
        <f t="shared" si="1"/>
        <v>LECHID43164</v>
      </c>
      <c r="B115" s="3" t="s">
        <v>47</v>
      </c>
      <c r="C115" s="3" t="s">
        <v>48</v>
      </c>
      <c r="D115" s="4">
        <v>43164</v>
      </c>
      <c r="E115" s="3" t="s">
        <v>49</v>
      </c>
      <c r="F115" s="28">
        <v>2.4762193344037233</v>
      </c>
      <c r="G115" s="28">
        <v>0</v>
      </c>
      <c r="H115" s="28">
        <v>0</v>
      </c>
      <c r="I115" s="28">
        <v>0.2693196541505537</v>
      </c>
      <c r="J115" s="28">
        <v>2.7455389885542769</v>
      </c>
      <c r="K115" s="28">
        <v>1.478185429730182</v>
      </c>
      <c r="L115" s="28">
        <v>0</v>
      </c>
      <c r="M115" s="28">
        <v>0</v>
      </c>
      <c r="N115" s="28">
        <v>0.25170255379377865</v>
      </c>
      <c r="O115" s="28">
        <v>1.7298879835239607</v>
      </c>
    </row>
    <row r="116" spans="1:15" x14ac:dyDescent="0.25">
      <c r="A116" t="str">
        <f t="shared" si="1"/>
        <v>LEEQTF43164</v>
      </c>
      <c r="B116" s="3" t="s">
        <v>50</v>
      </c>
      <c r="C116" s="3" t="s">
        <v>51</v>
      </c>
      <c r="D116" s="4">
        <v>43164</v>
      </c>
      <c r="E116" s="3" t="s">
        <v>52</v>
      </c>
      <c r="F116" s="28">
        <v>2.3214827620665281</v>
      </c>
      <c r="G116" s="28">
        <v>0</v>
      </c>
      <c r="H116" s="28">
        <v>0.2</v>
      </c>
      <c r="I116" s="28">
        <v>0.28826844722763723</v>
      </c>
      <c r="J116" s="28">
        <v>2.8097512092941654</v>
      </c>
      <c r="K116" s="28">
        <v>1.4597084036797889</v>
      </c>
      <c r="L116" s="28">
        <v>0</v>
      </c>
      <c r="M116" s="28">
        <v>0.2</v>
      </c>
      <c r="N116" s="28">
        <v>0.28615795951282247</v>
      </c>
      <c r="O116" s="28">
        <v>1.9458663631926114</v>
      </c>
    </row>
    <row r="117" spans="1:15" x14ac:dyDescent="0.25">
      <c r="A117" t="str">
        <f t="shared" si="1"/>
        <v>LEGROW43164</v>
      </c>
      <c r="B117" s="3" t="s">
        <v>53</v>
      </c>
      <c r="C117" s="3" t="s">
        <v>54</v>
      </c>
      <c r="D117" s="4">
        <v>43164</v>
      </c>
      <c r="E117" s="3" t="s">
        <v>55</v>
      </c>
      <c r="F117" s="28">
        <v>2.3557669635397565</v>
      </c>
      <c r="G117" s="28">
        <v>0.30002381226369751</v>
      </c>
      <c r="H117" s="28">
        <v>0.2</v>
      </c>
      <c r="I117" s="28">
        <v>0.27643739264831657</v>
      </c>
      <c r="J117" s="28">
        <v>3.1322281684517708</v>
      </c>
      <c r="K117" s="28">
        <v>1.40008036958517</v>
      </c>
      <c r="L117" s="28">
        <v>0</v>
      </c>
      <c r="M117" s="28">
        <v>0.2</v>
      </c>
      <c r="N117" s="28">
        <v>0.27362474491418026</v>
      </c>
      <c r="O117" s="28">
        <v>1.8737051144993502</v>
      </c>
    </row>
    <row r="118" spans="1:15" x14ac:dyDescent="0.25">
      <c r="A118" t="str">
        <f t="shared" si="1"/>
        <v>LEINFA43164</v>
      </c>
      <c r="B118" s="3" t="s">
        <v>56</v>
      </c>
      <c r="C118" s="3" t="s">
        <v>57</v>
      </c>
      <c r="D118" s="4">
        <v>43164</v>
      </c>
      <c r="E118" s="3" t="s">
        <v>58</v>
      </c>
      <c r="F118" s="28">
        <v>2.5001242560991366</v>
      </c>
      <c r="G118" s="28">
        <v>0</v>
      </c>
      <c r="H118" s="28">
        <v>0.2</v>
      </c>
      <c r="I118" s="28">
        <v>0.25381949893985228</v>
      </c>
      <c r="J118" s="28">
        <v>2.9539437550389889</v>
      </c>
      <c r="K118" s="28">
        <v>1.2128656416439558</v>
      </c>
      <c r="L118" s="28">
        <v>0</v>
      </c>
      <c r="M118" s="28">
        <v>0.2</v>
      </c>
      <c r="N118" s="28">
        <v>0.24172786631066973</v>
      </c>
      <c r="O118" s="28">
        <v>1.6545935079546255</v>
      </c>
    </row>
    <row r="119" spans="1:15" x14ac:dyDescent="0.25">
      <c r="A119" t="str">
        <f t="shared" si="1"/>
        <v>LEINNF43164</v>
      </c>
      <c r="B119" s="3" t="s">
        <v>59</v>
      </c>
      <c r="C119" s="3" t="s">
        <v>60</v>
      </c>
      <c r="D119" s="4">
        <v>43164</v>
      </c>
      <c r="E119" s="3" t="s">
        <v>93</v>
      </c>
      <c r="F119" s="28">
        <v>1.2000241682044379</v>
      </c>
      <c r="G119" s="28">
        <v>0</v>
      </c>
      <c r="H119" s="28">
        <v>0</v>
      </c>
      <c r="I119" s="28">
        <v>4.5003292203223848E-2</v>
      </c>
      <c r="J119" s="28">
        <v>1.2450274604076617</v>
      </c>
      <c r="K119" s="28">
        <v>0.64089350132160461</v>
      </c>
      <c r="L119" s="28">
        <v>0</v>
      </c>
      <c r="M119" s="28">
        <v>0</v>
      </c>
      <c r="N119" s="28">
        <v>4.3350784617678023E-2</v>
      </c>
      <c r="O119" s="28">
        <v>0.68424428593928266</v>
      </c>
    </row>
    <row r="120" spans="1:15" x14ac:dyDescent="0.25">
      <c r="A120" t="str">
        <f t="shared" si="1"/>
        <v>LEINSX43164</v>
      </c>
      <c r="B120" s="3" t="s">
        <v>61</v>
      </c>
      <c r="C120" s="3" t="s">
        <v>62</v>
      </c>
      <c r="D120" s="4">
        <v>43164</v>
      </c>
      <c r="E120" s="3" t="s">
        <v>92</v>
      </c>
      <c r="F120" s="28">
        <v>1.700055367587155</v>
      </c>
      <c r="G120" s="28">
        <v>0</v>
      </c>
      <c r="H120" s="28">
        <v>0</v>
      </c>
      <c r="I120" s="28">
        <v>0.1260052689485146</v>
      </c>
      <c r="J120" s="28">
        <v>1.8260606365356695</v>
      </c>
      <c r="K120" s="28">
        <v>1.1376561653116419</v>
      </c>
      <c r="L120" s="28">
        <v>0</v>
      </c>
      <c r="M120" s="28">
        <v>0</v>
      </c>
      <c r="N120" s="28">
        <v>0.11478703888372162</v>
      </c>
      <c r="O120" s="28">
        <v>1.2524432041953635</v>
      </c>
    </row>
    <row r="121" spans="1:15" x14ac:dyDescent="0.25">
      <c r="A121" t="str">
        <f t="shared" si="1"/>
        <v>LEMIDF43164</v>
      </c>
      <c r="B121" s="3" t="s">
        <v>63</v>
      </c>
      <c r="C121" s="3" t="s">
        <v>64</v>
      </c>
      <c r="D121" s="4">
        <v>43164</v>
      </c>
      <c r="E121" s="3" t="s">
        <v>65</v>
      </c>
      <c r="F121" s="28">
        <v>2.3398251186600949</v>
      </c>
      <c r="G121" s="28">
        <v>0.30002189770764892</v>
      </c>
      <c r="H121" s="28">
        <v>0.2</v>
      </c>
      <c r="I121" s="28">
        <v>6.1157909283124381E-2</v>
      </c>
      <c r="J121" s="28">
        <v>2.9010049256508683</v>
      </c>
      <c r="K121" s="28">
        <v>0.33022166115384494</v>
      </c>
      <c r="L121" s="28">
        <v>0</v>
      </c>
      <c r="M121" s="28">
        <v>0.2</v>
      </c>
      <c r="N121" s="28">
        <v>5.9439496148682346E-2</v>
      </c>
      <c r="O121" s="28">
        <v>0.58966115730252733</v>
      </c>
    </row>
    <row r="122" spans="1:15" x14ac:dyDescent="0.25">
      <c r="A122" t="str">
        <f t="shared" si="1"/>
        <v>LET10043164</v>
      </c>
      <c r="B122" s="3" t="s">
        <v>66</v>
      </c>
      <c r="C122" s="3" t="s">
        <v>67</v>
      </c>
      <c r="D122" s="4">
        <v>43164</v>
      </c>
      <c r="E122" s="3" t="s">
        <v>68</v>
      </c>
      <c r="F122" s="28">
        <v>0.24987738891568406</v>
      </c>
      <c r="G122" s="28">
        <v>0</v>
      </c>
      <c r="H122" s="28">
        <v>0</v>
      </c>
      <c r="I122" s="28">
        <v>8.9777524579688715E-3</v>
      </c>
      <c r="J122" s="28">
        <v>0.25885514137365295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</row>
    <row r="123" spans="1:15" x14ac:dyDescent="0.25">
      <c r="A123" t="str">
        <f t="shared" si="1"/>
        <v>LETAXP43164</v>
      </c>
      <c r="B123" s="3" t="s">
        <v>69</v>
      </c>
      <c r="C123" s="3" t="s">
        <v>70</v>
      </c>
      <c r="D123" s="4">
        <v>43164</v>
      </c>
      <c r="E123" s="3" t="s">
        <v>71</v>
      </c>
      <c r="F123" s="28">
        <v>2.4100613028109872</v>
      </c>
      <c r="G123" s="28">
        <v>0.30002236833009921</v>
      </c>
      <c r="H123" s="28">
        <v>0</v>
      </c>
      <c r="I123" s="28">
        <v>0.25740930597984391</v>
      </c>
      <c r="J123" s="28">
        <v>2.96749297712093</v>
      </c>
      <c r="K123" s="28">
        <v>1.4338742508614306</v>
      </c>
      <c r="L123" s="28">
        <v>0</v>
      </c>
      <c r="M123" s="28">
        <v>0</v>
      </c>
      <c r="N123" s="28">
        <v>0.24370460961261864</v>
      </c>
      <c r="O123" s="28">
        <v>1.6775788604740494</v>
      </c>
    </row>
    <row r="124" spans="1:15" x14ac:dyDescent="0.25">
      <c r="A124" t="str">
        <f t="shared" si="1"/>
        <v>LETF5043164</v>
      </c>
      <c r="B124" s="3" t="s">
        <v>72</v>
      </c>
      <c r="C124" s="3" t="s">
        <v>73</v>
      </c>
      <c r="D124" s="4">
        <v>43164</v>
      </c>
      <c r="E124" s="3" t="s">
        <v>74</v>
      </c>
      <c r="F124" s="28">
        <v>9.9985092194213296E-2</v>
      </c>
      <c r="G124" s="28">
        <v>0</v>
      </c>
      <c r="H124" s="28">
        <v>0</v>
      </c>
      <c r="I124" s="28">
        <v>1.7972491969077801E-3</v>
      </c>
      <c r="J124" s="28">
        <v>0.10178234139112108</v>
      </c>
      <c r="K124" s="28">
        <v>0</v>
      </c>
      <c r="L124" s="28">
        <v>0</v>
      </c>
      <c r="M124" s="28">
        <v>0</v>
      </c>
      <c r="N124" s="28">
        <v>0</v>
      </c>
      <c r="O124" s="28">
        <v>0</v>
      </c>
    </row>
    <row r="125" spans="1:15" x14ac:dyDescent="0.25">
      <c r="A125" t="str">
        <f t="shared" si="1"/>
        <v>LETFSX43164</v>
      </c>
      <c r="B125" s="3" t="s">
        <v>75</v>
      </c>
      <c r="C125" s="3" t="s">
        <v>76</v>
      </c>
      <c r="D125" s="4">
        <v>43164</v>
      </c>
      <c r="E125" s="3" t="s">
        <v>77</v>
      </c>
      <c r="F125" s="28">
        <v>0.10000018060537059</v>
      </c>
      <c r="G125" s="28">
        <v>0</v>
      </c>
      <c r="H125" s="28">
        <v>0</v>
      </c>
      <c r="I125" s="28">
        <v>0</v>
      </c>
      <c r="J125" s="28">
        <v>0.10000018060537059</v>
      </c>
      <c r="K125" s="28">
        <v>0</v>
      </c>
      <c r="L125" s="28">
        <v>0</v>
      </c>
      <c r="M125" s="28">
        <v>0</v>
      </c>
      <c r="N125" s="28">
        <v>0</v>
      </c>
      <c r="O125" s="28">
        <v>0</v>
      </c>
    </row>
    <row r="126" spans="1:15" x14ac:dyDescent="0.25">
      <c r="A126" t="str">
        <f t="shared" si="1"/>
        <v>LEULIS43164</v>
      </c>
      <c r="B126" s="3" t="s">
        <v>78</v>
      </c>
      <c r="C126" s="3" t="s">
        <v>79</v>
      </c>
      <c r="D126" s="4">
        <v>43164</v>
      </c>
      <c r="E126" s="3" t="s">
        <v>80</v>
      </c>
      <c r="F126" s="28">
        <v>2.3490505354808202</v>
      </c>
      <c r="G126" s="28">
        <v>0</v>
      </c>
      <c r="H126" s="28">
        <v>0</v>
      </c>
      <c r="I126" s="28">
        <v>0.24822915288974001</v>
      </c>
      <c r="J126" s="28">
        <v>2.59727968837056</v>
      </c>
      <c r="K126" s="28">
        <v>1.2688422481268355</v>
      </c>
      <c r="L126" s="28">
        <v>0</v>
      </c>
      <c r="M126" s="28">
        <v>0</v>
      </c>
      <c r="N126" s="28">
        <v>0.21581121713253967</v>
      </c>
      <c r="O126" s="28">
        <v>1.4846534652593752</v>
      </c>
    </row>
    <row r="127" spans="1:15" x14ac:dyDescent="0.25">
      <c r="A127" t="str">
        <f t="shared" si="1"/>
        <v>LLIQDF43164</v>
      </c>
      <c r="B127" s="3" t="s">
        <v>81</v>
      </c>
      <c r="C127" s="3" t="s">
        <v>82</v>
      </c>
      <c r="D127" s="4">
        <v>43164</v>
      </c>
      <c r="E127" s="3" t="s">
        <v>83</v>
      </c>
      <c r="F127" s="28">
        <v>0.23844264084969019</v>
      </c>
      <c r="G127" s="28">
        <v>0</v>
      </c>
      <c r="H127" s="28">
        <v>0</v>
      </c>
      <c r="I127" s="28">
        <v>5.1185484704244603E-3</v>
      </c>
      <c r="J127" s="28">
        <v>0.24356118932011464</v>
      </c>
      <c r="K127" s="28">
        <v>9.842339051239328E-2</v>
      </c>
      <c r="L127" s="28">
        <v>0</v>
      </c>
      <c r="M127" s="28">
        <v>0</v>
      </c>
      <c r="N127" s="28">
        <v>5.1160901690791103E-3</v>
      </c>
      <c r="O127" s="28">
        <v>0.1035394806814724</v>
      </c>
    </row>
    <row r="128" spans="1:15" x14ac:dyDescent="0.25">
      <c r="A128" t="str">
        <f t="shared" si="1"/>
        <v>LDBOND43165</v>
      </c>
      <c r="B128" s="3" t="s">
        <v>11</v>
      </c>
      <c r="C128" s="3" t="s">
        <v>12</v>
      </c>
      <c r="D128" s="4">
        <v>43165</v>
      </c>
      <c r="E128" s="3" t="s">
        <v>13</v>
      </c>
      <c r="F128" s="29">
        <v>1.0700190831561458</v>
      </c>
      <c r="G128" s="29">
        <v>0</v>
      </c>
      <c r="H128" s="29">
        <v>0</v>
      </c>
      <c r="I128" s="29">
        <v>9.5403048592845416E-2</v>
      </c>
      <c r="J128" s="29">
        <v>1.1654221317489912</v>
      </c>
      <c r="K128" s="29">
        <v>0.56671611240897379</v>
      </c>
      <c r="L128" s="29">
        <v>0</v>
      </c>
      <c r="M128" s="29">
        <v>0</v>
      </c>
      <c r="N128" s="29">
        <v>9.4810314393240197E-2</v>
      </c>
      <c r="O128" s="29">
        <v>0.66152642680221396</v>
      </c>
    </row>
    <row r="129" spans="1:15" x14ac:dyDescent="0.25">
      <c r="A129" t="str">
        <f t="shared" si="1"/>
        <v>LDCPO243165</v>
      </c>
      <c r="B129" s="3" t="s">
        <v>14</v>
      </c>
      <c r="C129" s="3" t="s">
        <v>15</v>
      </c>
      <c r="D129" s="4">
        <v>43165</v>
      </c>
      <c r="E129" s="3" t="s">
        <v>16</v>
      </c>
      <c r="F129" s="29">
        <v>2.2500827796854543</v>
      </c>
      <c r="G129" s="29">
        <v>0</v>
      </c>
      <c r="H129" s="29">
        <v>0</v>
      </c>
      <c r="I129" s="29">
        <v>0.28801850262736411</v>
      </c>
      <c r="J129" s="29">
        <v>2.5381012823128186</v>
      </c>
      <c r="K129" s="29">
        <v>1.7500381375925418</v>
      </c>
      <c r="L129" s="29">
        <v>0</v>
      </c>
      <c r="M129" s="29">
        <v>0</v>
      </c>
      <c r="N129" s="29">
        <v>0.28806564351646968</v>
      </c>
      <c r="O129" s="29">
        <v>2.0381037811090117</v>
      </c>
    </row>
    <row r="130" spans="1:15" x14ac:dyDescent="0.25">
      <c r="A130" t="str">
        <f t="shared" si="1"/>
        <v>LDDAF143165</v>
      </c>
      <c r="B130" s="3" t="s">
        <v>17</v>
      </c>
      <c r="C130" s="3" t="s">
        <v>18</v>
      </c>
      <c r="D130" s="4">
        <v>43165</v>
      </c>
      <c r="E130" s="5" t="s">
        <v>19</v>
      </c>
      <c r="F130" s="29">
        <v>2.2500856483751508</v>
      </c>
      <c r="G130" s="29">
        <v>0</v>
      </c>
      <c r="H130" s="29">
        <v>0</v>
      </c>
      <c r="I130" s="29">
        <v>0.17461102461773145</v>
      </c>
      <c r="J130" s="29">
        <v>2.4246966729928823</v>
      </c>
      <c r="K130" s="29">
        <v>1.0800111516103348</v>
      </c>
      <c r="L130" s="29">
        <v>0</v>
      </c>
      <c r="M130" s="29">
        <v>0</v>
      </c>
      <c r="N130" s="29">
        <v>0.17460594480251862</v>
      </c>
      <c r="O130" s="29">
        <v>1.2546170964128533</v>
      </c>
    </row>
    <row r="131" spans="1:15" x14ac:dyDescent="0.25">
      <c r="A131" t="str">
        <f t="shared" si="1"/>
        <v>LDDAF243165</v>
      </c>
      <c r="B131" s="3" t="s">
        <v>20</v>
      </c>
      <c r="C131" s="3" t="s">
        <v>21</v>
      </c>
      <c r="D131" s="4">
        <v>43165</v>
      </c>
      <c r="E131" s="3" t="s">
        <v>22</v>
      </c>
      <c r="F131" s="29">
        <v>2.2500915239786679</v>
      </c>
      <c r="G131" s="29">
        <v>0</v>
      </c>
      <c r="H131" s="29">
        <v>0</v>
      </c>
      <c r="I131" s="29">
        <v>0.19801158593071039</v>
      </c>
      <c r="J131" s="29">
        <v>2.4481031099093782</v>
      </c>
      <c r="K131" s="29">
        <v>1.2200119793447395</v>
      </c>
      <c r="L131" s="29">
        <v>0</v>
      </c>
      <c r="M131" s="29">
        <v>0</v>
      </c>
      <c r="N131" s="29">
        <v>0.19801224638061241</v>
      </c>
      <c r="O131" s="29">
        <v>1.4180242257253519</v>
      </c>
    </row>
    <row r="132" spans="1:15" x14ac:dyDescent="0.25">
      <c r="A132" t="str">
        <f t="shared" ref="A132:A195" si="2">C132&amp;D132</f>
        <v>LDDAF343165</v>
      </c>
      <c r="B132" s="3" t="s">
        <v>23</v>
      </c>
      <c r="C132" s="3" t="s">
        <v>24</v>
      </c>
      <c r="D132" s="4">
        <v>43165</v>
      </c>
      <c r="E132" s="3" t="s">
        <v>25</v>
      </c>
      <c r="F132" s="29">
        <v>2.2500860464654702</v>
      </c>
      <c r="G132" s="29">
        <v>0</v>
      </c>
      <c r="H132" s="29">
        <v>0</v>
      </c>
      <c r="I132" s="29">
        <v>0.19621366055736505</v>
      </c>
      <c r="J132" s="29">
        <v>2.4462997070228352</v>
      </c>
      <c r="K132" s="29">
        <v>1.2300230993591468</v>
      </c>
      <c r="L132" s="29">
        <v>0</v>
      </c>
      <c r="M132" s="29">
        <v>0</v>
      </c>
      <c r="N132" s="29">
        <v>0.19620675679669961</v>
      </c>
      <c r="O132" s="29">
        <v>1.4262298561558464</v>
      </c>
    </row>
    <row r="133" spans="1:15" x14ac:dyDescent="0.25">
      <c r="A133" t="str">
        <f t="shared" si="2"/>
        <v>LDGETF43165</v>
      </c>
      <c r="B133" s="3" t="s">
        <v>26</v>
      </c>
      <c r="C133" s="3" t="s">
        <v>27</v>
      </c>
      <c r="D133" s="4">
        <v>43165</v>
      </c>
      <c r="E133" s="3" t="s">
        <v>28</v>
      </c>
      <c r="F133" s="29">
        <v>0.25000062693615233</v>
      </c>
      <c r="G133" s="29">
        <v>0</v>
      </c>
      <c r="H133" s="29">
        <v>0</v>
      </c>
      <c r="I133" s="29">
        <v>2.7000204291327806E-2</v>
      </c>
      <c r="J133" s="29">
        <v>0.27700083122748015</v>
      </c>
      <c r="K133" s="29">
        <v>0</v>
      </c>
      <c r="L133" s="29">
        <v>0</v>
      </c>
      <c r="M133" s="29">
        <v>0</v>
      </c>
      <c r="N133" s="29">
        <v>0</v>
      </c>
      <c r="O133" s="29">
        <v>0</v>
      </c>
    </row>
    <row r="134" spans="1:15" x14ac:dyDescent="0.25">
      <c r="A134" t="str">
        <f t="shared" si="2"/>
        <v>LDGSEC43165</v>
      </c>
      <c r="B134" s="3" t="s">
        <v>29</v>
      </c>
      <c r="C134" s="3" t="s">
        <v>30</v>
      </c>
      <c r="D134" s="4">
        <v>43165</v>
      </c>
      <c r="E134" s="3" t="s">
        <v>31</v>
      </c>
      <c r="F134" s="29">
        <v>2.2500982717397222</v>
      </c>
      <c r="G134" s="29">
        <v>0</v>
      </c>
      <c r="H134" s="29">
        <v>0.2</v>
      </c>
      <c r="I134" s="29">
        <v>0.27541954240532662</v>
      </c>
      <c r="J134" s="29">
        <v>2.7255178141450491</v>
      </c>
      <c r="K134" s="29">
        <v>1.3471275775722045</v>
      </c>
      <c r="L134" s="29">
        <v>0</v>
      </c>
      <c r="M134" s="29">
        <v>0.2</v>
      </c>
      <c r="N134" s="29">
        <v>0.27129101368203523</v>
      </c>
      <c r="O134" s="29">
        <v>1.8184185912542397</v>
      </c>
    </row>
    <row r="135" spans="1:15" x14ac:dyDescent="0.25">
      <c r="A135" t="str">
        <f t="shared" si="2"/>
        <v>LDINPF43165</v>
      </c>
      <c r="B135" s="3" t="s">
        <v>32</v>
      </c>
      <c r="C135" s="3" t="s">
        <v>33</v>
      </c>
      <c r="D135" s="4">
        <v>43165</v>
      </c>
      <c r="E135" s="3" t="s">
        <v>34</v>
      </c>
      <c r="F135" s="29">
        <v>1.1300673929613465</v>
      </c>
      <c r="G135" s="29">
        <v>0</v>
      </c>
      <c r="H135" s="29">
        <v>0</v>
      </c>
      <c r="I135" s="29">
        <v>6.8404962535407607E-2</v>
      </c>
      <c r="J135" s="29">
        <v>1.198472355496754</v>
      </c>
      <c r="K135" s="29">
        <v>0.47763508460566678</v>
      </c>
      <c r="L135" s="29">
        <v>0</v>
      </c>
      <c r="M135" s="29">
        <v>0</v>
      </c>
      <c r="N135" s="29">
        <v>6.7974352504781246E-2</v>
      </c>
      <c r="O135" s="29">
        <v>0.54560943711044807</v>
      </c>
    </row>
    <row r="136" spans="1:15" x14ac:dyDescent="0.25">
      <c r="A136" t="str">
        <f t="shared" si="2"/>
        <v>LDMIPF43165</v>
      </c>
      <c r="B136" s="3" t="s">
        <v>35</v>
      </c>
      <c r="C136" s="3" t="s">
        <v>36</v>
      </c>
      <c r="D136" s="4">
        <v>43165</v>
      </c>
      <c r="E136" s="3" t="s">
        <v>37</v>
      </c>
      <c r="F136" s="29">
        <v>2.2365486075911973</v>
      </c>
      <c r="G136" s="29">
        <v>0</v>
      </c>
      <c r="H136" s="29">
        <v>0.2</v>
      </c>
      <c r="I136" s="29">
        <v>0.32698652612197593</v>
      </c>
      <c r="J136" s="29">
        <v>2.7635351337131735</v>
      </c>
      <c r="K136" s="29">
        <v>1.5372216764862618</v>
      </c>
      <c r="L136" s="29">
        <v>0</v>
      </c>
      <c r="M136" s="29">
        <v>0.2</v>
      </c>
      <c r="N136" s="29">
        <v>0.30191142596721532</v>
      </c>
      <c r="O136" s="29">
        <v>2.0391331024534773</v>
      </c>
    </row>
    <row r="137" spans="1:15" x14ac:dyDescent="0.25">
      <c r="A137" t="str">
        <f t="shared" si="2"/>
        <v>LDSAPF43165</v>
      </c>
      <c r="B137" s="3" t="s">
        <v>38</v>
      </c>
      <c r="C137" s="3" t="s">
        <v>39</v>
      </c>
      <c r="D137" s="4">
        <v>43165</v>
      </c>
      <c r="E137" s="3" t="s">
        <v>40</v>
      </c>
      <c r="F137" s="29">
        <v>0.80005528963752237</v>
      </c>
      <c r="G137" s="29">
        <v>0</v>
      </c>
      <c r="H137" s="29">
        <v>0</v>
      </c>
      <c r="I137" s="29">
        <v>3.9603191829221847E-2</v>
      </c>
      <c r="J137" s="29">
        <v>0.83965848146674427</v>
      </c>
      <c r="K137" s="29">
        <v>0.2592419110521707</v>
      </c>
      <c r="L137" s="29">
        <v>0</v>
      </c>
      <c r="M137" s="29">
        <v>0</v>
      </c>
      <c r="N137" s="29">
        <v>3.7663307576324488E-2</v>
      </c>
      <c r="O137" s="29">
        <v>0.29690521862849517</v>
      </c>
    </row>
    <row r="138" spans="1:15" x14ac:dyDescent="0.25">
      <c r="A138" t="str">
        <f t="shared" si="2"/>
        <v>LEBALF43165</v>
      </c>
      <c r="B138" s="3" t="s">
        <v>41</v>
      </c>
      <c r="C138" s="3" t="s">
        <v>42</v>
      </c>
      <c r="D138" s="4">
        <v>43165</v>
      </c>
      <c r="E138" s="3" t="s">
        <v>43</v>
      </c>
      <c r="F138" s="29">
        <v>2.3256369262941003</v>
      </c>
      <c r="G138" s="29">
        <v>0.30002166426120003</v>
      </c>
      <c r="H138" s="29">
        <v>0.2</v>
      </c>
      <c r="I138" s="29">
        <v>5.8603769302125568E-2</v>
      </c>
      <c r="J138" s="29">
        <v>2.8842623598574262</v>
      </c>
      <c r="K138" s="29">
        <v>0.3236430120438834</v>
      </c>
      <c r="L138" s="29">
        <v>0</v>
      </c>
      <c r="M138" s="29">
        <v>0.2</v>
      </c>
      <c r="N138" s="29">
        <v>5.8256594972026829E-2</v>
      </c>
      <c r="O138" s="29">
        <v>0.58189960701591026</v>
      </c>
    </row>
    <row r="139" spans="1:15" x14ac:dyDescent="0.25">
      <c r="A139" t="str">
        <f t="shared" si="2"/>
        <v>LEBFSF43165</v>
      </c>
      <c r="B139" s="3" t="s">
        <v>44</v>
      </c>
      <c r="C139" s="3" t="s">
        <v>45</v>
      </c>
      <c r="D139" s="4">
        <v>43165</v>
      </c>
      <c r="E139" s="3" t="s">
        <v>46</v>
      </c>
      <c r="F139" s="29">
        <v>2.5001432120370053</v>
      </c>
      <c r="G139" s="29">
        <v>0.30002459002686038</v>
      </c>
      <c r="H139" s="29">
        <v>0.2</v>
      </c>
      <c r="I139" s="29">
        <v>0.21961904274039562</v>
      </c>
      <c r="J139" s="29">
        <v>3.2197868448042612</v>
      </c>
      <c r="K139" s="29">
        <v>1.0362024855782113</v>
      </c>
      <c r="L139" s="29">
        <v>0</v>
      </c>
      <c r="M139" s="29">
        <v>0.2</v>
      </c>
      <c r="N139" s="29">
        <v>0.20812340818505853</v>
      </c>
      <c r="O139" s="29">
        <v>1.4443258937632697</v>
      </c>
    </row>
    <row r="140" spans="1:15" x14ac:dyDescent="0.25">
      <c r="A140" t="str">
        <f t="shared" si="2"/>
        <v>LECHID43165</v>
      </c>
      <c r="B140" s="3" t="s">
        <v>47</v>
      </c>
      <c r="C140" s="3" t="s">
        <v>48</v>
      </c>
      <c r="D140" s="4">
        <v>43165</v>
      </c>
      <c r="E140" s="3" t="s">
        <v>49</v>
      </c>
      <c r="F140" s="29">
        <v>2.4758424029139676</v>
      </c>
      <c r="G140" s="29">
        <v>0</v>
      </c>
      <c r="H140" s="29">
        <v>0</v>
      </c>
      <c r="I140" s="29">
        <v>0.26924954753881952</v>
      </c>
      <c r="J140" s="29">
        <v>2.7450919504527871</v>
      </c>
      <c r="K140" s="29">
        <v>1.4767807789491467</v>
      </c>
      <c r="L140" s="29">
        <v>0</v>
      </c>
      <c r="M140" s="29">
        <v>0</v>
      </c>
      <c r="N140" s="29">
        <v>0.2514545371367104</v>
      </c>
      <c r="O140" s="29">
        <v>1.7282353160858572</v>
      </c>
    </row>
    <row r="141" spans="1:15" x14ac:dyDescent="0.25">
      <c r="A141" t="str">
        <f t="shared" si="2"/>
        <v>LEEQTF43165</v>
      </c>
      <c r="B141" s="3" t="s">
        <v>50</v>
      </c>
      <c r="C141" s="3" t="s">
        <v>51</v>
      </c>
      <c r="D141" s="4">
        <v>43165</v>
      </c>
      <c r="E141" s="3" t="s">
        <v>52</v>
      </c>
      <c r="F141" s="29">
        <v>2.3225805075433872</v>
      </c>
      <c r="G141" s="29">
        <v>0</v>
      </c>
      <c r="H141" s="29">
        <v>0.2</v>
      </c>
      <c r="I141" s="29">
        <v>0.28846608221297215</v>
      </c>
      <c r="J141" s="29">
        <v>2.8110465897563595</v>
      </c>
      <c r="K141" s="29">
        <v>1.460695131071615</v>
      </c>
      <c r="L141" s="29">
        <v>0</v>
      </c>
      <c r="M141" s="29">
        <v>0.2</v>
      </c>
      <c r="N141" s="29">
        <v>0.2863352314936507</v>
      </c>
      <c r="O141" s="29">
        <v>1.9470303625652656</v>
      </c>
    </row>
    <row r="142" spans="1:15" x14ac:dyDescent="0.25">
      <c r="A142" t="str">
        <f t="shared" si="2"/>
        <v>LEGROW43165</v>
      </c>
      <c r="B142" s="3" t="s">
        <v>53</v>
      </c>
      <c r="C142" s="3" t="s">
        <v>54</v>
      </c>
      <c r="D142" s="4">
        <v>43165</v>
      </c>
      <c r="E142" s="3" t="s">
        <v>55</v>
      </c>
      <c r="F142" s="29">
        <v>2.3569447958783321</v>
      </c>
      <c r="G142" s="29">
        <v>0.30002381772699993</v>
      </c>
      <c r="H142" s="29">
        <v>0.2</v>
      </c>
      <c r="I142" s="29">
        <v>0.27664932004000009</v>
      </c>
      <c r="J142" s="29">
        <v>3.1336179336453323</v>
      </c>
      <c r="K142" s="29">
        <v>1.4012152573822714</v>
      </c>
      <c r="L142" s="29">
        <v>0</v>
      </c>
      <c r="M142" s="29">
        <v>0.2</v>
      </c>
      <c r="N142" s="29">
        <v>0.27382847599081939</v>
      </c>
      <c r="O142" s="29">
        <v>1.8750437333730907</v>
      </c>
    </row>
    <row r="143" spans="1:15" x14ac:dyDescent="0.25">
      <c r="A143" t="str">
        <f t="shared" si="2"/>
        <v>LEINFA43165</v>
      </c>
      <c r="B143" s="3" t="s">
        <v>56</v>
      </c>
      <c r="C143" s="3" t="s">
        <v>57</v>
      </c>
      <c r="D143" s="4">
        <v>43165</v>
      </c>
      <c r="E143" s="3" t="s">
        <v>58</v>
      </c>
      <c r="F143" s="29">
        <v>2.5001242510879296</v>
      </c>
      <c r="G143" s="29">
        <v>0</v>
      </c>
      <c r="H143" s="29">
        <v>0.2</v>
      </c>
      <c r="I143" s="29">
        <v>0.25382049977122523</v>
      </c>
      <c r="J143" s="29">
        <v>2.9539447508591552</v>
      </c>
      <c r="K143" s="29">
        <v>1.2126530914803149</v>
      </c>
      <c r="L143" s="29">
        <v>0</v>
      </c>
      <c r="M143" s="29">
        <v>0.2</v>
      </c>
      <c r="N143" s="29">
        <v>0.24168731466701696</v>
      </c>
      <c r="O143" s="29">
        <v>1.6543404061473317</v>
      </c>
    </row>
    <row r="144" spans="1:15" x14ac:dyDescent="0.25">
      <c r="A144" t="str">
        <f t="shared" si="2"/>
        <v>LEINNF43165</v>
      </c>
      <c r="B144" s="3" t="s">
        <v>59</v>
      </c>
      <c r="C144" s="3" t="s">
        <v>60</v>
      </c>
      <c r="D144" s="4">
        <v>43165</v>
      </c>
      <c r="E144" s="3" t="s">
        <v>93</v>
      </c>
      <c r="F144" s="29">
        <v>1.2000221935202469</v>
      </c>
      <c r="G144" s="29">
        <v>0</v>
      </c>
      <c r="H144" s="29">
        <v>0</v>
      </c>
      <c r="I144" s="29">
        <v>4.5007186676063501E-2</v>
      </c>
      <c r="J144" s="29">
        <v>1.2450293801963104</v>
      </c>
      <c r="K144" s="29">
        <v>0.64089906535667729</v>
      </c>
      <c r="L144" s="29">
        <v>0</v>
      </c>
      <c r="M144" s="29">
        <v>0</v>
      </c>
      <c r="N144" s="29">
        <v>4.3356748135597728E-2</v>
      </c>
      <c r="O144" s="29">
        <v>0.68425581349227504</v>
      </c>
    </row>
    <row r="145" spans="1:15" x14ac:dyDescent="0.25">
      <c r="A145" t="str">
        <f t="shared" si="2"/>
        <v>LEINSX43165</v>
      </c>
      <c r="B145" s="3" t="s">
        <v>61</v>
      </c>
      <c r="C145" s="3" t="s">
        <v>62</v>
      </c>
      <c r="D145" s="4">
        <v>43165</v>
      </c>
      <c r="E145" s="3" t="s">
        <v>92</v>
      </c>
      <c r="F145" s="29">
        <v>1.7000572011420108</v>
      </c>
      <c r="G145" s="29">
        <v>0</v>
      </c>
      <c r="H145" s="29">
        <v>0</v>
      </c>
      <c r="I145" s="29">
        <v>0.12600969978676066</v>
      </c>
      <c r="J145" s="29">
        <v>1.8260669009287713</v>
      </c>
      <c r="K145" s="29">
        <v>1.1373394346723364</v>
      </c>
      <c r="L145" s="29">
        <v>0</v>
      </c>
      <c r="M145" s="29">
        <v>0</v>
      </c>
      <c r="N145" s="29">
        <v>0.11470620392752448</v>
      </c>
      <c r="O145" s="29">
        <v>1.2520456385998608</v>
      </c>
    </row>
    <row r="146" spans="1:15" x14ac:dyDescent="0.25">
      <c r="A146" t="str">
        <f t="shared" si="2"/>
        <v>LEMIDF43165</v>
      </c>
      <c r="B146" s="3" t="s">
        <v>63</v>
      </c>
      <c r="C146" s="3" t="s">
        <v>64</v>
      </c>
      <c r="D146" s="4">
        <v>43165</v>
      </c>
      <c r="E146" s="3" t="s">
        <v>65</v>
      </c>
      <c r="F146" s="29">
        <v>2.3403934070525225</v>
      </c>
      <c r="G146" s="29">
        <v>0.30002191892426455</v>
      </c>
      <c r="H146" s="29">
        <v>0.2</v>
      </c>
      <c r="I146" s="29">
        <v>6.1260318593611633E-2</v>
      </c>
      <c r="J146" s="29">
        <v>2.9016756445703988</v>
      </c>
      <c r="K146" s="29">
        <v>0.33080923631038101</v>
      </c>
      <c r="L146" s="29">
        <v>0</v>
      </c>
      <c r="M146" s="29">
        <v>0.2</v>
      </c>
      <c r="N146" s="29">
        <v>5.9546000451971733E-2</v>
      </c>
      <c r="O146" s="29">
        <v>0.5903552367623528</v>
      </c>
    </row>
    <row r="147" spans="1:15" x14ac:dyDescent="0.25">
      <c r="A147" t="str">
        <f t="shared" si="2"/>
        <v>LET10043165</v>
      </c>
      <c r="B147" s="3" t="s">
        <v>66</v>
      </c>
      <c r="C147" s="3" t="s">
        <v>67</v>
      </c>
      <c r="D147" s="4">
        <v>43165</v>
      </c>
      <c r="E147" s="3" t="s">
        <v>68</v>
      </c>
      <c r="F147" s="29">
        <v>0.24987703490910515</v>
      </c>
      <c r="G147" s="29">
        <v>0</v>
      </c>
      <c r="H147" s="29">
        <v>0</v>
      </c>
      <c r="I147" s="29">
        <v>8.9775572842407583E-3</v>
      </c>
      <c r="J147" s="29">
        <v>0.25885459219334589</v>
      </c>
      <c r="K147" s="29">
        <v>0</v>
      </c>
      <c r="L147" s="29">
        <v>0</v>
      </c>
      <c r="M147" s="29">
        <v>0</v>
      </c>
      <c r="N147" s="29">
        <v>0</v>
      </c>
      <c r="O147" s="29">
        <v>0</v>
      </c>
    </row>
    <row r="148" spans="1:15" x14ac:dyDescent="0.25">
      <c r="A148" t="str">
        <f t="shared" si="2"/>
        <v>LETAXP43165</v>
      </c>
      <c r="B148" s="3" t="s">
        <v>69</v>
      </c>
      <c r="C148" s="3" t="s">
        <v>70</v>
      </c>
      <c r="D148" s="4">
        <v>43165</v>
      </c>
      <c r="E148" s="3" t="s">
        <v>71</v>
      </c>
      <c r="F148" s="29">
        <v>2.4112559659075057</v>
      </c>
      <c r="G148" s="29">
        <v>0.30002241789354267</v>
      </c>
      <c r="H148" s="29">
        <v>0</v>
      </c>
      <c r="I148" s="29">
        <v>0.25762462094316702</v>
      </c>
      <c r="J148" s="29">
        <v>2.9689030047442153</v>
      </c>
      <c r="K148" s="29">
        <v>1.4350144848942139</v>
      </c>
      <c r="L148" s="29">
        <v>0</v>
      </c>
      <c r="M148" s="29">
        <v>0</v>
      </c>
      <c r="N148" s="29">
        <v>0.24390900477282282</v>
      </c>
      <c r="O148" s="29">
        <v>1.6789234896670366</v>
      </c>
    </row>
    <row r="149" spans="1:15" x14ac:dyDescent="0.25">
      <c r="A149" t="str">
        <f t="shared" si="2"/>
        <v>LETF5043165</v>
      </c>
      <c r="B149" s="3" t="s">
        <v>72</v>
      </c>
      <c r="C149" s="3" t="s">
        <v>73</v>
      </c>
      <c r="D149" s="4">
        <v>43165</v>
      </c>
      <c r="E149" s="3" t="s">
        <v>74</v>
      </c>
      <c r="F149" s="29">
        <v>9.9985056746323492E-2</v>
      </c>
      <c r="G149" s="29">
        <v>0</v>
      </c>
      <c r="H149" s="29">
        <v>0</v>
      </c>
      <c r="I149" s="29">
        <v>1.7972956539355003E-3</v>
      </c>
      <c r="J149" s="29">
        <v>0.10178235240025899</v>
      </c>
      <c r="K149" s="29">
        <v>0</v>
      </c>
      <c r="L149" s="29">
        <v>0</v>
      </c>
      <c r="M149" s="29">
        <v>0</v>
      </c>
      <c r="N149" s="29">
        <v>0</v>
      </c>
      <c r="O149" s="29">
        <v>0</v>
      </c>
    </row>
    <row r="150" spans="1:15" x14ac:dyDescent="0.25">
      <c r="A150" t="str">
        <f t="shared" si="2"/>
        <v>LETFSX43165</v>
      </c>
      <c r="B150" s="3" t="s">
        <v>75</v>
      </c>
      <c r="C150" s="3" t="s">
        <v>76</v>
      </c>
      <c r="D150" s="4">
        <v>43165</v>
      </c>
      <c r="E150" s="3" t="s">
        <v>77</v>
      </c>
      <c r="F150" s="29">
        <v>0.10000018946448831</v>
      </c>
      <c r="G150" s="29">
        <v>0</v>
      </c>
      <c r="H150" s="29">
        <v>0</v>
      </c>
      <c r="I150" s="29">
        <v>0</v>
      </c>
      <c r="J150" s="29">
        <v>0.10000018946448831</v>
      </c>
      <c r="K150" s="29">
        <v>0</v>
      </c>
      <c r="L150" s="29">
        <v>0</v>
      </c>
      <c r="M150" s="29">
        <v>0</v>
      </c>
      <c r="N150" s="29">
        <v>0</v>
      </c>
      <c r="O150" s="29">
        <v>0</v>
      </c>
    </row>
    <row r="151" spans="1:15" x14ac:dyDescent="0.25">
      <c r="A151" t="str">
        <f t="shared" si="2"/>
        <v>LEULIS43165</v>
      </c>
      <c r="B151" s="3" t="s">
        <v>78</v>
      </c>
      <c r="C151" s="3" t="s">
        <v>79</v>
      </c>
      <c r="D151" s="4">
        <v>43165</v>
      </c>
      <c r="E151" s="3" t="s">
        <v>80</v>
      </c>
      <c r="F151" s="29">
        <v>2.3498217843183915</v>
      </c>
      <c r="G151" s="29">
        <v>0</v>
      </c>
      <c r="H151" s="29">
        <v>0</v>
      </c>
      <c r="I151" s="29">
        <v>0.24836811824364818</v>
      </c>
      <c r="J151" s="29">
        <v>2.5981899025620399</v>
      </c>
      <c r="K151" s="29">
        <v>1.2697635494610771</v>
      </c>
      <c r="L151" s="29">
        <v>0</v>
      </c>
      <c r="M151" s="29">
        <v>0</v>
      </c>
      <c r="N151" s="29">
        <v>0.21597376216670544</v>
      </c>
      <c r="O151" s="29">
        <v>1.4857373116277826</v>
      </c>
    </row>
    <row r="152" spans="1:15" x14ac:dyDescent="0.25">
      <c r="A152" t="str">
        <f t="shared" si="2"/>
        <v>LLIQDF43165</v>
      </c>
      <c r="B152" s="3" t="s">
        <v>81</v>
      </c>
      <c r="C152" s="3" t="s">
        <v>82</v>
      </c>
      <c r="D152" s="4">
        <v>43165</v>
      </c>
      <c r="E152" s="3" t="s">
        <v>83</v>
      </c>
      <c r="F152" s="29">
        <v>0.23852208160203017</v>
      </c>
      <c r="G152" s="29">
        <v>0</v>
      </c>
      <c r="H152" s="29">
        <v>0</v>
      </c>
      <c r="I152" s="29">
        <v>5.1322435242429128E-3</v>
      </c>
      <c r="J152" s="29">
        <v>0.24365432512627308</v>
      </c>
      <c r="K152" s="29">
        <v>9.850002881852879E-2</v>
      </c>
      <c r="L152" s="29">
        <v>0</v>
      </c>
      <c r="M152" s="29">
        <v>0</v>
      </c>
      <c r="N152" s="29">
        <v>5.1298859280134506E-3</v>
      </c>
      <c r="O152" s="29">
        <v>0.10362991474654223</v>
      </c>
    </row>
    <row r="153" spans="1:15" x14ac:dyDescent="0.25">
      <c r="A153" t="str">
        <f t="shared" si="2"/>
        <v>LDBOND43166</v>
      </c>
      <c r="B153" s="3" t="s">
        <v>11</v>
      </c>
      <c r="C153" s="3" t="s">
        <v>12</v>
      </c>
      <c r="D153" s="4">
        <v>43166</v>
      </c>
      <c r="E153" s="3" t="s">
        <v>13</v>
      </c>
      <c r="F153" s="29">
        <v>1.0601339639774794</v>
      </c>
      <c r="G153" s="29">
        <v>0</v>
      </c>
      <c r="H153" s="29">
        <v>0</v>
      </c>
      <c r="I153" s="29">
        <v>9.3623574908430887E-2</v>
      </c>
      <c r="J153" s="29">
        <v>1.1537575388859103</v>
      </c>
      <c r="K153" s="29">
        <v>0.55684262013062413</v>
      </c>
      <c r="L153" s="29">
        <v>0</v>
      </c>
      <c r="M153" s="29">
        <v>0</v>
      </c>
      <c r="N153" s="29">
        <v>9.303282418855191E-2</v>
      </c>
      <c r="O153" s="29">
        <v>0.6498754443191761</v>
      </c>
    </row>
    <row r="154" spans="1:15" x14ac:dyDescent="0.25">
      <c r="A154" t="str">
        <f t="shared" si="2"/>
        <v>LDCPO243166</v>
      </c>
      <c r="B154" s="3" t="s">
        <v>14</v>
      </c>
      <c r="C154" s="3" t="s">
        <v>15</v>
      </c>
      <c r="D154" s="4">
        <v>43166</v>
      </c>
      <c r="E154" s="3" t="s">
        <v>16</v>
      </c>
      <c r="F154" s="29">
        <v>2.2500824074052477</v>
      </c>
      <c r="G154" s="29">
        <v>0</v>
      </c>
      <c r="H154" s="29">
        <v>0</v>
      </c>
      <c r="I154" s="29">
        <v>0.28801956595141925</v>
      </c>
      <c r="J154" s="29">
        <v>2.538101973356667</v>
      </c>
      <c r="K154" s="29">
        <v>1.750084626759723</v>
      </c>
      <c r="L154" s="29">
        <v>0</v>
      </c>
      <c r="M154" s="29">
        <v>0</v>
      </c>
      <c r="N154" s="29">
        <v>0.28797365976262229</v>
      </c>
      <c r="O154" s="29">
        <v>2.0380582865223453</v>
      </c>
    </row>
    <row r="155" spans="1:15" x14ac:dyDescent="0.25">
      <c r="A155" t="str">
        <f t="shared" si="2"/>
        <v>LDDAF143166</v>
      </c>
      <c r="B155" s="3" t="s">
        <v>17</v>
      </c>
      <c r="C155" s="3" t="s">
        <v>18</v>
      </c>
      <c r="D155" s="4">
        <v>43166</v>
      </c>
      <c r="E155" s="5" t="s">
        <v>19</v>
      </c>
      <c r="F155" s="29">
        <v>2.2500859295326383</v>
      </c>
      <c r="G155" s="29">
        <v>0</v>
      </c>
      <c r="H155" s="29">
        <v>0</v>
      </c>
      <c r="I155" s="29">
        <v>0.17461256873777456</v>
      </c>
      <c r="J155" s="29">
        <v>2.4246984982704127</v>
      </c>
      <c r="K155" s="29">
        <v>1.080010660205422</v>
      </c>
      <c r="L155" s="29">
        <v>0</v>
      </c>
      <c r="M155" s="29">
        <v>0</v>
      </c>
      <c r="N155" s="29">
        <v>0.17460323280834147</v>
      </c>
      <c r="O155" s="29">
        <v>1.2546138930137636</v>
      </c>
    </row>
    <row r="156" spans="1:15" x14ac:dyDescent="0.25">
      <c r="A156" t="str">
        <f t="shared" si="2"/>
        <v>LDDAF243166</v>
      </c>
      <c r="B156" s="3" t="s">
        <v>20</v>
      </c>
      <c r="C156" s="3" t="s">
        <v>21</v>
      </c>
      <c r="D156" s="4">
        <v>43166</v>
      </c>
      <c r="E156" s="3" t="s">
        <v>22</v>
      </c>
      <c r="F156" s="29">
        <v>2.2500862423122472</v>
      </c>
      <c r="G156" s="29">
        <v>0</v>
      </c>
      <c r="H156" s="29">
        <v>0</v>
      </c>
      <c r="I156" s="29">
        <v>0.19801399615553814</v>
      </c>
      <c r="J156" s="29">
        <v>2.4481002384677852</v>
      </c>
      <c r="K156" s="29">
        <v>1.2200172546252905</v>
      </c>
      <c r="L156" s="29">
        <v>0</v>
      </c>
      <c r="M156" s="29">
        <v>0</v>
      </c>
      <c r="N156" s="29">
        <v>0.19800842080499587</v>
      </c>
      <c r="O156" s="29">
        <v>1.4180256754302865</v>
      </c>
    </row>
    <row r="157" spans="1:15" x14ac:dyDescent="0.25">
      <c r="A157" t="str">
        <f t="shared" si="2"/>
        <v>LDDAF343166</v>
      </c>
      <c r="B157" s="3" t="s">
        <v>23</v>
      </c>
      <c r="C157" s="3" t="s">
        <v>24</v>
      </c>
      <c r="D157" s="4">
        <v>43166</v>
      </c>
      <c r="E157" s="3" t="s">
        <v>25</v>
      </c>
      <c r="F157" s="29">
        <v>2.2500880990927778</v>
      </c>
      <c r="G157" s="29">
        <v>0</v>
      </c>
      <c r="H157" s="29">
        <v>0</v>
      </c>
      <c r="I157" s="29">
        <v>0.19621405904797828</v>
      </c>
      <c r="J157" s="29">
        <v>2.4463021581407562</v>
      </c>
      <c r="K157" s="29">
        <v>1.230021201470137</v>
      </c>
      <c r="L157" s="29">
        <v>0</v>
      </c>
      <c r="M157" s="29">
        <v>0</v>
      </c>
      <c r="N157" s="29">
        <v>0.19620545206621848</v>
      </c>
      <c r="O157" s="29">
        <v>1.4262266535363555</v>
      </c>
    </row>
    <row r="158" spans="1:15" x14ac:dyDescent="0.25">
      <c r="A158" t="str">
        <f t="shared" si="2"/>
        <v>LDGETF43166</v>
      </c>
      <c r="B158" s="3" t="s">
        <v>26</v>
      </c>
      <c r="C158" s="3" t="s">
        <v>27</v>
      </c>
      <c r="D158" s="4">
        <v>43166</v>
      </c>
      <c r="E158" s="3" t="s">
        <v>28</v>
      </c>
      <c r="F158" s="29">
        <v>0.25000102429293286</v>
      </c>
      <c r="G158" s="29">
        <v>0</v>
      </c>
      <c r="H158" s="29">
        <v>0</v>
      </c>
      <c r="I158" s="29">
        <v>2.6999889133233305E-2</v>
      </c>
      <c r="J158" s="29">
        <v>0.27700091342616617</v>
      </c>
      <c r="K158" s="29">
        <v>0</v>
      </c>
      <c r="L158" s="29">
        <v>0</v>
      </c>
      <c r="M158" s="29">
        <v>0</v>
      </c>
      <c r="N158" s="29">
        <v>0</v>
      </c>
      <c r="O158" s="29">
        <v>0</v>
      </c>
    </row>
    <row r="159" spans="1:15" x14ac:dyDescent="0.25">
      <c r="A159" t="str">
        <f t="shared" si="2"/>
        <v>LDGSEC43166</v>
      </c>
      <c r="B159" s="3" t="s">
        <v>29</v>
      </c>
      <c r="C159" s="3" t="s">
        <v>30</v>
      </c>
      <c r="D159" s="4">
        <v>43166</v>
      </c>
      <c r="E159" s="3" t="s">
        <v>31</v>
      </c>
      <c r="F159" s="29">
        <v>2.0743500212614445</v>
      </c>
      <c r="G159" s="29">
        <v>0</v>
      </c>
      <c r="H159" s="29">
        <v>0.2</v>
      </c>
      <c r="I159" s="29">
        <v>0.24378418715618638</v>
      </c>
      <c r="J159" s="29">
        <v>2.518134208417631</v>
      </c>
      <c r="K159" s="29">
        <v>1.171504297498682</v>
      </c>
      <c r="L159" s="29">
        <v>0</v>
      </c>
      <c r="M159" s="29">
        <v>0.2</v>
      </c>
      <c r="N159" s="29">
        <v>0.23967849614605052</v>
      </c>
      <c r="O159" s="29">
        <v>1.6111827936447325</v>
      </c>
    </row>
    <row r="160" spans="1:15" x14ac:dyDescent="0.25">
      <c r="A160" t="str">
        <f t="shared" si="2"/>
        <v>LDINPF43166</v>
      </c>
      <c r="B160" s="3" t="s">
        <v>32</v>
      </c>
      <c r="C160" s="3" t="s">
        <v>33</v>
      </c>
      <c r="D160" s="4">
        <v>43166</v>
      </c>
      <c r="E160" s="3" t="s">
        <v>34</v>
      </c>
      <c r="F160" s="29">
        <v>1.094418652017648</v>
      </c>
      <c r="G160" s="29">
        <v>0</v>
      </c>
      <c r="H160" s="29">
        <v>0</v>
      </c>
      <c r="I160" s="29">
        <v>6.1986932111846124E-2</v>
      </c>
      <c r="J160" s="29">
        <v>1.156405584129494</v>
      </c>
      <c r="K160" s="29">
        <v>0.44195367352996484</v>
      </c>
      <c r="L160" s="29">
        <v>0</v>
      </c>
      <c r="M160" s="29">
        <v>0</v>
      </c>
      <c r="N160" s="29">
        <v>6.1551925864608246E-2</v>
      </c>
      <c r="O160" s="29">
        <v>0.50350559939457307</v>
      </c>
    </row>
    <row r="161" spans="1:15" x14ac:dyDescent="0.25">
      <c r="A161" t="str">
        <f t="shared" si="2"/>
        <v>LDMIPF43166</v>
      </c>
      <c r="B161" s="3" t="s">
        <v>35</v>
      </c>
      <c r="C161" s="3" t="s">
        <v>36</v>
      </c>
      <c r="D161" s="4">
        <v>43166</v>
      </c>
      <c r="E161" s="3" t="s">
        <v>37</v>
      </c>
      <c r="F161" s="29">
        <v>2.2368894750429731</v>
      </c>
      <c r="G161" s="29">
        <v>0</v>
      </c>
      <c r="H161" s="29">
        <v>0.2</v>
      </c>
      <c r="I161" s="29">
        <v>0.32704693788901723</v>
      </c>
      <c r="J161" s="29">
        <v>2.7639364129319905</v>
      </c>
      <c r="K161" s="29">
        <v>1.5376930787948089</v>
      </c>
      <c r="L161" s="29">
        <v>0</v>
      </c>
      <c r="M161" s="29">
        <v>0.2</v>
      </c>
      <c r="N161" s="29">
        <v>0.30200230250326104</v>
      </c>
      <c r="O161" s="29">
        <v>2.03969538129807</v>
      </c>
    </row>
    <row r="162" spans="1:15" x14ac:dyDescent="0.25">
      <c r="A162" t="str">
        <f t="shared" si="2"/>
        <v>LDSAPF43166</v>
      </c>
      <c r="B162" s="3" t="s">
        <v>38</v>
      </c>
      <c r="C162" s="3" t="s">
        <v>39</v>
      </c>
      <c r="D162" s="4">
        <v>43166</v>
      </c>
      <c r="E162" s="3" t="s">
        <v>40</v>
      </c>
      <c r="F162" s="29">
        <v>0.8000732395504272</v>
      </c>
      <c r="G162" s="29">
        <v>0</v>
      </c>
      <c r="H162" s="29">
        <v>0</v>
      </c>
      <c r="I162" s="29">
        <v>3.9604143289954222E-2</v>
      </c>
      <c r="J162" s="29">
        <v>0.8396773828403814</v>
      </c>
      <c r="K162" s="29">
        <v>0.25909024938027486</v>
      </c>
      <c r="L162" s="29">
        <v>0</v>
      </c>
      <c r="M162" s="29">
        <v>0</v>
      </c>
      <c r="N162" s="29">
        <v>3.7635783511967044E-2</v>
      </c>
      <c r="O162" s="29">
        <v>0.29672603289224192</v>
      </c>
    </row>
    <row r="163" spans="1:15" x14ac:dyDescent="0.25">
      <c r="A163" t="str">
        <f t="shared" si="2"/>
        <v>LEBALF43166</v>
      </c>
      <c r="B163" s="3" t="s">
        <v>41</v>
      </c>
      <c r="C163" s="3" t="s">
        <v>42</v>
      </c>
      <c r="D163" s="4">
        <v>43166</v>
      </c>
      <c r="E163" s="3" t="s">
        <v>43</v>
      </c>
      <c r="F163" s="29">
        <v>2.3264648877246672</v>
      </c>
      <c r="G163" s="29">
        <v>0.30002167701805776</v>
      </c>
      <c r="H163" s="29">
        <v>0.2</v>
      </c>
      <c r="I163" s="29">
        <v>5.8752661742285814E-2</v>
      </c>
      <c r="J163" s="29">
        <v>2.8852392264850111</v>
      </c>
      <c r="K163" s="29">
        <v>0.32446965691999735</v>
      </c>
      <c r="L163" s="29">
        <v>0</v>
      </c>
      <c r="M163" s="29">
        <v>0.2</v>
      </c>
      <c r="N163" s="29">
        <v>5.8406769703891893E-2</v>
      </c>
      <c r="O163" s="29">
        <v>0.58287642662388928</v>
      </c>
    </row>
    <row r="164" spans="1:15" x14ac:dyDescent="0.25">
      <c r="A164" t="str">
        <f t="shared" si="2"/>
        <v>LEBFSF43166</v>
      </c>
      <c r="B164" s="3" t="s">
        <v>44</v>
      </c>
      <c r="C164" s="3" t="s">
        <v>45</v>
      </c>
      <c r="D164" s="4">
        <v>43166</v>
      </c>
      <c r="E164" s="3" t="s">
        <v>46</v>
      </c>
      <c r="F164" s="29">
        <v>2.5001435664968499</v>
      </c>
      <c r="G164" s="29">
        <v>0.30002449266854347</v>
      </c>
      <c r="H164" s="29">
        <v>0.2</v>
      </c>
      <c r="I164" s="29">
        <v>0.21961930638098487</v>
      </c>
      <c r="J164" s="29">
        <v>3.2197873655463782</v>
      </c>
      <c r="K164" s="29">
        <v>1.0361856558545883</v>
      </c>
      <c r="L164" s="29">
        <v>0</v>
      </c>
      <c r="M164" s="29">
        <v>0.2</v>
      </c>
      <c r="N164" s="29">
        <v>0.20811757304992951</v>
      </c>
      <c r="O164" s="29">
        <v>1.4443032289045177</v>
      </c>
    </row>
    <row r="165" spans="1:15" x14ac:dyDescent="0.25">
      <c r="A165" t="str">
        <f t="shared" si="2"/>
        <v>LECHID43166</v>
      </c>
      <c r="B165" s="3" t="s">
        <v>47</v>
      </c>
      <c r="C165" s="3" t="s">
        <v>48</v>
      </c>
      <c r="D165" s="4">
        <v>43166</v>
      </c>
      <c r="E165" s="3" t="s">
        <v>49</v>
      </c>
      <c r="F165" s="29">
        <v>2.4754761819929327</v>
      </c>
      <c r="G165" s="29">
        <v>0</v>
      </c>
      <c r="H165" s="29">
        <v>0</v>
      </c>
      <c r="I165" s="29">
        <v>0.26918091441534231</v>
      </c>
      <c r="J165" s="29">
        <v>2.7446570964082753</v>
      </c>
      <c r="K165" s="29">
        <v>1.4762879251630046</v>
      </c>
      <c r="L165" s="29">
        <v>0</v>
      </c>
      <c r="M165" s="29">
        <v>0</v>
      </c>
      <c r="N165" s="29">
        <v>0.25140586116270336</v>
      </c>
      <c r="O165" s="29">
        <v>1.727693786325708</v>
      </c>
    </row>
    <row r="166" spans="1:15" x14ac:dyDescent="0.25">
      <c r="A166" t="str">
        <f t="shared" si="2"/>
        <v>LEEQTF43166</v>
      </c>
      <c r="B166" s="3" t="s">
        <v>50</v>
      </c>
      <c r="C166" s="3" t="s">
        <v>51</v>
      </c>
      <c r="D166" s="4">
        <v>43166</v>
      </c>
      <c r="E166" s="3" t="s">
        <v>52</v>
      </c>
      <c r="F166" s="29">
        <v>2.3237966512076977</v>
      </c>
      <c r="G166" s="29">
        <v>0</v>
      </c>
      <c r="H166" s="29">
        <v>0.2</v>
      </c>
      <c r="I166" s="29">
        <v>0.28868500282663595</v>
      </c>
      <c r="J166" s="29">
        <v>2.8124816540343338</v>
      </c>
      <c r="K166" s="29">
        <v>1.4618948423479468</v>
      </c>
      <c r="L166" s="29">
        <v>0</v>
      </c>
      <c r="M166" s="29">
        <v>0.2</v>
      </c>
      <c r="N166" s="29">
        <v>0.28655042669205616</v>
      </c>
      <c r="O166" s="29">
        <v>1.9484452690400029</v>
      </c>
    </row>
    <row r="167" spans="1:15" x14ac:dyDescent="0.25">
      <c r="A167" t="str">
        <f t="shared" si="2"/>
        <v>LEGROW43166</v>
      </c>
      <c r="B167" s="3" t="s">
        <v>53</v>
      </c>
      <c r="C167" s="3" t="s">
        <v>54</v>
      </c>
      <c r="D167" s="4">
        <v>43166</v>
      </c>
      <c r="E167" s="3" t="s">
        <v>55</v>
      </c>
      <c r="F167" s="29">
        <v>2.3577467622152395</v>
      </c>
      <c r="G167" s="29">
        <v>0.30002368653481687</v>
      </c>
      <c r="H167" s="29">
        <v>0.2</v>
      </c>
      <c r="I167" s="29">
        <v>0.27679383222851822</v>
      </c>
      <c r="J167" s="29">
        <v>3.1345642809785748</v>
      </c>
      <c r="K167" s="29">
        <v>1.4020621457804932</v>
      </c>
      <c r="L167" s="29">
        <v>0</v>
      </c>
      <c r="M167" s="29">
        <v>0.2</v>
      </c>
      <c r="N167" s="29">
        <v>0.2739818228560002</v>
      </c>
      <c r="O167" s="29">
        <v>1.8760439686364934</v>
      </c>
    </row>
    <row r="168" spans="1:15" x14ac:dyDescent="0.25">
      <c r="A168" t="str">
        <f t="shared" si="2"/>
        <v>LEINFA43166</v>
      </c>
      <c r="B168" s="3" t="s">
        <v>56</v>
      </c>
      <c r="C168" s="3" t="s">
        <v>57</v>
      </c>
      <c r="D168" s="4">
        <v>43166</v>
      </c>
      <c r="E168" s="3" t="s">
        <v>58</v>
      </c>
      <c r="F168" s="29">
        <v>2.5001238501818333</v>
      </c>
      <c r="G168" s="29">
        <v>0</v>
      </c>
      <c r="H168" s="29">
        <v>0.2</v>
      </c>
      <c r="I168" s="29">
        <v>0.25382149842744062</v>
      </c>
      <c r="J168" s="29">
        <v>2.9539453486092739</v>
      </c>
      <c r="K168" s="29">
        <v>1.2126324975846454</v>
      </c>
      <c r="L168" s="29">
        <v>0</v>
      </c>
      <c r="M168" s="29">
        <v>0.2</v>
      </c>
      <c r="N168" s="29">
        <v>0.24167785499172226</v>
      </c>
      <c r="O168" s="29">
        <v>1.6543103525763676</v>
      </c>
    </row>
    <row r="169" spans="1:15" x14ac:dyDescent="0.25">
      <c r="A169" t="str">
        <f t="shared" si="2"/>
        <v>LEINNF43166</v>
      </c>
      <c r="B169" s="3" t="s">
        <v>59</v>
      </c>
      <c r="C169" s="3" t="s">
        <v>60</v>
      </c>
      <c r="D169" s="4">
        <v>43166</v>
      </c>
      <c r="E169" s="3" t="s">
        <v>93</v>
      </c>
      <c r="F169" s="29">
        <v>1.2000292659875536</v>
      </c>
      <c r="G169" s="29">
        <v>0</v>
      </c>
      <c r="H169" s="29">
        <v>0</v>
      </c>
      <c r="I169" s="29">
        <v>4.5001233020415844E-2</v>
      </c>
      <c r="J169" s="29">
        <v>1.2450304990079695</v>
      </c>
      <c r="K169" s="29">
        <v>0.64090098801605533</v>
      </c>
      <c r="L169" s="29">
        <v>0</v>
      </c>
      <c r="M169" s="29">
        <v>0</v>
      </c>
      <c r="N169" s="29">
        <v>4.3361314726992679E-2</v>
      </c>
      <c r="O169" s="29">
        <v>0.684262302743048</v>
      </c>
    </row>
    <row r="170" spans="1:15" x14ac:dyDescent="0.25">
      <c r="A170" t="str">
        <f t="shared" si="2"/>
        <v>LEINSX43166</v>
      </c>
      <c r="B170" s="3" t="s">
        <v>61</v>
      </c>
      <c r="C170" s="3" t="s">
        <v>62</v>
      </c>
      <c r="D170" s="4">
        <v>43166</v>
      </c>
      <c r="E170" s="3" t="s">
        <v>92</v>
      </c>
      <c r="F170" s="29">
        <v>1.7000585759661262</v>
      </c>
      <c r="G170" s="29">
        <v>0</v>
      </c>
      <c r="H170" s="29">
        <v>0</v>
      </c>
      <c r="I170" s="29">
        <v>0.12600237809434806</v>
      </c>
      <c r="J170" s="29">
        <v>1.8260609540604742</v>
      </c>
      <c r="K170" s="29">
        <v>1.1375974954356498</v>
      </c>
      <c r="L170" s="29">
        <v>0</v>
      </c>
      <c r="M170" s="29">
        <v>0</v>
      </c>
      <c r="N170" s="29">
        <v>0.11477139430782468</v>
      </c>
      <c r="O170" s="29">
        <v>1.2523688897434746</v>
      </c>
    </row>
    <row r="171" spans="1:15" x14ac:dyDescent="0.25">
      <c r="A171" t="str">
        <f t="shared" si="2"/>
        <v>LEMIDF43166</v>
      </c>
      <c r="B171" s="3" t="s">
        <v>63</v>
      </c>
      <c r="C171" s="3" t="s">
        <v>64</v>
      </c>
      <c r="D171" s="4">
        <v>43166</v>
      </c>
      <c r="E171" s="3" t="s">
        <v>65</v>
      </c>
      <c r="F171" s="29">
        <v>2.3411240505431725</v>
      </c>
      <c r="G171" s="29">
        <v>0.30002180156477942</v>
      </c>
      <c r="H171" s="29">
        <v>0.2</v>
      </c>
      <c r="I171" s="29">
        <v>6.1391414586316272E-2</v>
      </c>
      <c r="J171" s="29">
        <v>2.9025372666942686</v>
      </c>
      <c r="K171" s="29">
        <v>0.33152305688122469</v>
      </c>
      <c r="L171" s="29">
        <v>0</v>
      </c>
      <c r="M171" s="29">
        <v>0.2</v>
      </c>
      <c r="N171" s="29">
        <v>5.9675239771785828E-2</v>
      </c>
      <c r="O171" s="29">
        <v>0.59119829665301049</v>
      </c>
    </row>
    <row r="172" spans="1:15" x14ac:dyDescent="0.25">
      <c r="A172" t="str">
        <f t="shared" si="2"/>
        <v>LET10043166</v>
      </c>
      <c r="B172" s="3" t="s">
        <v>66</v>
      </c>
      <c r="C172" s="3" t="s">
        <v>67</v>
      </c>
      <c r="D172" s="4">
        <v>43166</v>
      </c>
      <c r="E172" s="3" t="s">
        <v>68</v>
      </c>
      <c r="F172" s="29">
        <v>0.24987703378852819</v>
      </c>
      <c r="G172" s="29">
        <v>0</v>
      </c>
      <c r="H172" s="29">
        <v>0</v>
      </c>
      <c r="I172" s="29">
        <v>8.9775305994956346E-3</v>
      </c>
      <c r="J172" s="29">
        <v>0.25885456438802384</v>
      </c>
      <c r="K172" s="29">
        <v>0</v>
      </c>
      <c r="L172" s="29">
        <v>0</v>
      </c>
      <c r="M172" s="29">
        <v>0</v>
      </c>
      <c r="N172" s="29">
        <v>0</v>
      </c>
      <c r="O172" s="29">
        <v>0</v>
      </c>
    </row>
    <row r="173" spans="1:15" x14ac:dyDescent="0.25">
      <c r="A173" t="str">
        <f t="shared" si="2"/>
        <v>LETAXP43166</v>
      </c>
      <c r="B173" s="3" t="s">
        <v>69</v>
      </c>
      <c r="C173" s="3" t="s">
        <v>70</v>
      </c>
      <c r="D173" s="4">
        <v>43166</v>
      </c>
      <c r="E173" s="3" t="s">
        <v>71</v>
      </c>
      <c r="F173" s="29">
        <v>2.4126217134171601</v>
      </c>
      <c r="G173" s="29">
        <v>0.30002253209803587</v>
      </c>
      <c r="H173" s="29">
        <v>0</v>
      </c>
      <c r="I173" s="29">
        <v>0.2578705110712573</v>
      </c>
      <c r="J173" s="29">
        <v>2.9705147565864531</v>
      </c>
      <c r="K173" s="29">
        <v>1.4363321387340438</v>
      </c>
      <c r="L173" s="29">
        <v>0</v>
      </c>
      <c r="M173" s="29">
        <v>0</v>
      </c>
      <c r="N173" s="29">
        <v>0.24414329194186055</v>
      </c>
      <c r="O173" s="29">
        <v>1.6804754306759042</v>
      </c>
    </row>
    <row r="174" spans="1:15" x14ac:dyDescent="0.25">
      <c r="A174" t="str">
        <f t="shared" si="2"/>
        <v>LETF5043166</v>
      </c>
      <c r="B174" s="3" t="s">
        <v>72</v>
      </c>
      <c r="C174" s="3" t="s">
        <v>73</v>
      </c>
      <c r="D174" s="4">
        <v>43166</v>
      </c>
      <c r="E174" s="3" t="s">
        <v>74</v>
      </c>
      <c r="F174" s="29">
        <v>9.9985269071808908E-2</v>
      </c>
      <c r="G174" s="29">
        <v>0</v>
      </c>
      <c r="H174" s="29">
        <v>0</v>
      </c>
      <c r="I174" s="29">
        <v>1.7973655886529725E-3</v>
      </c>
      <c r="J174" s="29">
        <v>0.10178263466046188</v>
      </c>
      <c r="K174" s="29">
        <v>0</v>
      </c>
      <c r="L174" s="29">
        <v>0</v>
      </c>
      <c r="M174" s="29">
        <v>0</v>
      </c>
      <c r="N174" s="29">
        <v>0</v>
      </c>
      <c r="O174" s="29">
        <v>0</v>
      </c>
    </row>
    <row r="175" spans="1:15" x14ac:dyDescent="0.25">
      <c r="A175" t="str">
        <f t="shared" si="2"/>
        <v>LETFSX43166</v>
      </c>
      <c r="B175" s="3" t="s">
        <v>75</v>
      </c>
      <c r="C175" s="3" t="s">
        <v>76</v>
      </c>
      <c r="D175" s="4">
        <v>43166</v>
      </c>
      <c r="E175" s="3" t="s">
        <v>77</v>
      </c>
      <c r="F175" s="29">
        <v>0.10000021316522714</v>
      </c>
      <c r="G175" s="29">
        <v>0</v>
      </c>
      <c r="H175" s="29">
        <v>0</v>
      </c>
      <c r="I175" s="29">
        <v>0</v>
      </c>
      <c r="J175" s="29">
        <v>0.10000021316522714</v>
      </c>
      <c r="K175" s="29">
        <v>0</v>
      </c>
      <c r="L175" s="29">
        <v>0</v>
      </c>
      <c r="M175" s="29">
        <v>0</v>
      </c>
      <c r="N175" s="29">
        <v>0</v>
      </c>
      <c r="O175" s="29">
        <v>0</v>
      </c>
    </row>
    <row r="176" spans="1:15" x14ac:dyDescent="0.25">
      <c r="A176" t="str">
        <f t="shared" si="2"/>
        <v>LEULIS43166</v>
      </c>
      <c r="B176" s="3" t="s">
        <v>78</v>
      </c>
      <c r="C176" s="3" t="s">
        <v>79</v>
      </c>
      <c r="D176" s="4">
        <v>43166</v>
      </c>
      <c r="E176" s="3" t="s">
        <v>80</v>
      </c>
      <c r="F176" s="29">
        <v>2.3506620049953701</v>
      </c>
      <c r="G176" s="29">
        <v>0</v>
      </c>
      <c r="H176" s="29">
        <v>0</v>
      </c>
      <c r="I176" s="29">
        <v>0.24851947125569063</v>
      </c>
      <c r="J176" s="29">
        <v>2.5991814762510606</v>
      </c>
      <c r="K176" s="29">
        <v>1.2704997760006265</v>
      </c>
      <c r="L176" s="29">
        <v>0</v>
      </c>
      <c r="M176" s="29">
        <v>0</v>
      </c>
      <c r="N176" s="29">
        <v>0.21610050080172327</v>
      </c>
      <c r="O176" s="29">
        <v>1.4866002768023496</v>
      </c>
    </row>
    <row r="177" spans="1:15" x14ac:dyDescent="0.25">
      <c r="A177" t="str">
        <f t="shared" si="2"/>
        <v>LLIQDF43166</v>
      </c>
      <c r="B177" s="3" t="s">
        <v>81</v>
      </c>
      <c r="C177" s="3" t="s">
        <v>82</v>
      </c>
      <c r="D177" s="4">
        <v>43166</v>
      </c>
      <c r="E177" s="3" t="s">
        <v>83</v>
      </c>
      <c r="F177" s="29">
        <v>0.23842595814252932</v>
      </c>
      <c r="G177" s="29">
        <v>0</v>
      </c>
      <c r="H177" s="29">
        <v>0</v>
      </c>
      <c r="I177" s="29">
        <v>5.1150899790259313E-3</v>
      </c>
      <c r="J177" s="29">
        <v>0.24354104812155525</v>
      </c>
      <c r="K177" s="29">
        <v>9.840638473349568E-2</v>
      </c>
      <c r="L177" s="29">
        <v>0</v>
      </c>
      <c r="M177" s="29">
        <v>0</v>
      </c>
      <c r="N177" s="29">
        <v>5.1129594403665057E-3</v>
      </c>
      <c r="O177" s="29">
        <v>0.10351934417386219</v>
      </c>
    </row>
    <row r="178" spans="1:15" x14ac:dyDescent="0.25">
      <c r="A178" t="str">
        <f t="shared" si="2"/>
        <v>LDBOND43167</v>
      </c>
      <c r="B178" s="3" t="s">
        <v>11</v>
      </c>
      <c r="C178" s="3" t="s">
        <v>12</v>
      </c>
      <c r="D178" s="4">
        <v>43167</v>
      </c>
      <c r="E178" s="3" t="s">
        <v>13</v>
      </c>
      <c r="F178" s="29">
        <v>1.037003029507068</v>
      </c>
      <c r="G178" s="29">
        <v>0</v>
      </c>
      <c r="H178" s="29">
        <v>0</v>
      </c>
      <c r="I178" s="29">
        <v>8.9459840320717243E-2</v>
      </c>
      <c r="J178" s="29">
        <v>1.1264628698277852</v>
      </c>
      <c r="K178" s="29">
        <v>0.53367964781525257</v>
      </c>
      <c r="L178" s="29">
        <v>0</v>
      </c>
      <c r="M178" s="29">
        <v>0</v>
      </c>
      <c r="N178" s="29">
        <v>8.8863705560897358E-2</v>
      </c>
      <c r="O178" s="29">
        <v>0.62254335337614997</v>
      </c>
    </row>
    <row r="179" spans="1:15" x14ac:dyDescent="0.25">
      <c r="A179" t="str">
        <f t="shared" si="2"/>
        <v>LDCPO243167</v>
      </c>
      <c r="B179" s="3" t="s">
        <v>14</v>
      </c>
      <c r="C179" s="3" t="s">
        <v>15</v>
      </c>
      <c r="D179" s="4">
        <v>43167</v>
      </c>
      <c r="E179" s="3" t="s">
        <v>16</v>
      </c>
      <c r="F179" s="29">
        <v>2.2500755786269364</v>
      </c>
      <c r="G179" s="29">
        <v>0</v>
      </c>
      <c r="H179" s="29">
        <v>0</v>
      </c>
      <c r="I179" s="29">
        <v>0.2880182872352855</v>
      </c>
      <c r="J179" s="29">
        <v>2.5380938658622219</v>
      </c>
      <c r="K179" s="29">
        <v>1.7501253497691165</v>
      </c>
      <c r="L179" s="29">
        <v>0</v>
      </c>
      <c r="M179" s="29">
        <v>0</v>
      </c>
      <c r="N179" s="29">
        <v>0.28801523292063702</v>
      </c>
      <c r="O179" s="29">
        <v>2.0381405826897536</v>
      </c>
    </row>
    <row r="180" spans="1:15" x14ac:dyDescent="0.25">
      <c r="A180" t="str">
        <f t="shared" si="2"/>
        <v>LDDAF143167</v>
      </c>
      <c r="B180" s="3" t="s">
        <v>17</v>
      </c>
      <c r="C180" s="3" t="s">
        <v>18</v>
      </c>
      <c r="D180" s="4">
        <v>43167</v>
      </c>
      <c r="E180" s="5" t="s">
        <v>19</v>
      </c>
      <c r="F180" s="29">
        <v>2.2500841933767375</v>
      </c>
      <c r="G180" s="29">
        <v>0</v>
      </c>
      <c r="H180" s="29">
        <v>0</v>
      </c>
      <c r="I180" s="29">
        <v>0.17461151751002782</v>
      </c>
      <c r="J180" s="29">
        <v>2.4246957108867653</v>
      </c>
      <c r="K180" s="29">
        <v>1.0800116784271534</v>
      </c>
      <c r="L180" s="29">
        <v>0</v>
      </c>
      <c r="M180" s="29">
        <v>0</v>
      </c>
      <c r="N180" s="29">
        <v>0.17460684701829213</v>
      </c>
      <c r="O180" s="29">
        <v>1.2546185254454456</v>
      </c>
    </row>
    <row r="181" spans="1:15" x14ac:dyDescent="0.25">
      <c r="A181" t="str">
        <f t="shared" si="2"/>
        <v>LDDAF243167</v>
      </c>
      <c r="B181" s="3" t="s">
        <v>20</v>
      </c>
      <c r="C181" s="3" t="s">
        <v>21</v>
      </c>
      <c r="D181" s="4">
        <v>43167</v>
      </c>
      <c r="E181" s="3" t="s">
        <v>22</v>
      </c>
      <c r="F181" s="29">
        <v>2.2500906444646631</v>
      </c>
      <c r="G181" s="29">
        <v>0</v>
      </c>
      <c r="H181" s="29">
        <v>0</v>
      </c>
      <c r="I181" s="29">
        <v>0.19801644183475731</v>
      </c>
      <c r="J181" s="29">
        <v>2.4481070862994203</v>
      </c>
      <c r="K181" s="29">
        <v>1.2200159716781465</v>
      </c>
      <c r="L181" s="29">
        <v>0</v>
      </c>
      <c r="M181" s="29">
        <v>0</v>
      </c>
      <c r="N181" s="29">
        <v>0.19800176678830025</v>
      </c>
      <c r="O181" s="29">
        <v>1.4180177384664467</v>
      </c>
    </row>
    <row r="182" spans="1:15" x14ac:dyDescent="0.25">
      <c r="A182" t="str">
        <f t="shared" si="2"/>
        <v>LDDAF343167</v>
      </c>
      <c r="B182" s="3" t="s">
        <v>23</v>
      </c>
      <c r="C182" s="3" t="s">
        <v>24</v>
      </c>
      <c r="D182" s="4">
        <v>43167</v>
      </c>
      <c r="E182" s="3" t="s">
        <v>25</v>
      </c>
      <c r="F182" s="29">
        <v>2.2500843448151606</v>
      </c>
      <c r="G182" s="29">
        <v>0</v>
      </c>
      <c r="H182" s="29">
        <v>0</v>
      </c>
      <c r="I182" s="29">
        <v>0.19621302282520187</v>
      </c>
      <c r="J182" s="29">
        <v>2.4462973676403625</v>
      </c>
      <c r="K182" s="29">
        <v>1.2300186650934282</v>
      </c>
      <c r="L182" s="29">
        <v>0</v>
      </c>
      <c r="M182" s="29">
        <v>0</v>
      </c>
      <c r="N182" s="29">
        <v>0.19620466997628461</v>
      </c>
      <c r="O182" s="29">
        <v>1.4262233350697127</v>
      </c>
    </row>
    <row r="183" spans="1:15" x14ac:dyDescent="0.25">
      <c r="A183" t="str">
        <f t="shared" si="2"/>
        <v>LDGETF43167</v>
      </c>
      <c r="B183" s="3" t="s">
        <v>26</v>
      </c>
      <c r="C183" s="3" t="s">
        <v>27</v>
      </c>
      <c r="D183" s="4">
        <v>43167</v>
      </c>
      <c r="E183" s="3" t="s">
        <v>28</v>
      </c>
      <c r="F183" s="29">
        <v>0.25000072821323333</v>
      </c>
      <c r="G183" s="29">
        <v>0</v>
      </c>
      <c r="H183" s="29">
        <v>0</v>
      </c>
      <c r="I183" s="29">
        <v>2.6999945071758878E-2</v>
      </c>
      <c r="J183" s="29">
        <v>0.27700067328499223</v>
      </c>
      <c r="K183" s="29">
        <v>0</v>
      </c>
      <c r="L183" s="29">
        <v>0</v>
      </c>
      <c r="M183" s="29">
        <v>0</v>
      </c>
      <c r="N183" s="29">
        <v>0</v>
      </c>
      <c r="O183" s="29">
        <v>0</v>
      </c>
    </row>
    <row r="184" spans="1:15" x14ac:dyDescent="0.25">
      <c r="A184" t="str">
        <f t="shared" si="2"/>
        <v>LDGSEC43167</v>
      </c>
      <c r="B184" s="3" t="s">
        <v>29</v>
      </c>
      <c r="C184" s="3" t="s">
        <v>30</v>
      </c>
      <c r="D184" s="4">
        <v>43167</v>
      </c>
      <c r="E184" s="3" t="s">
        <v>31</v>
      </c>
      <c r="F184" s="29">
        <v>2.0745416642344012</v>
      </c>
      <c r="G184" s="29">
        <v>0</v>
      </c>
      <c r="H184" s="29">
        <v>0.2</v>
      </c>
      <c r="I184" s="29">
        <v>0.24381793810223087</v>
      </c>
      <c r="J184" s="29">
        <v>2.5183596023366324</v>
      </c>
      <c r="K184" s="29">
        <v>1.171612119454245</v>
      </c>
      <c r="L184" s="29">
        <v>0</v>
      </c>
      <c r="M184" s="29">
        <v>0.2</v>
      </c>
      <c r="N184" s="29">
        <v>0.23969637644969127</v>
      </c>
      <c r="O184" s="29">
        <v>1.6113084959039363</v>
      </c>
    </row>
    <row r="185" spans="1:15" x14ac:dyDescent="0.25">
      <c r="A185" t="str">
        <f t="shared" si="2"/>
        <v>LDINPF43167</v>
      </c>
      <c r="B185" s="3" t="s">
        <v>32</v>
      </c>
      <c r="C185" s="3" t="s">
        <v>33</v>
      </c>
      <c r="D185" s="4">
        <v>43167</v>
      </c>
      <c r="E185" s="3" t="s">
        <v>34</v>
      </c>
      <c r="F185" s="29">
        <v>1.0894122560420449</v>
      </c>
      <c r="G185" s="29">
        <v>0</v>
      </c>
      <c r="H185" s="29">
        <v>0</v>
      </c>
      <c r="I185" s="29">
        <v>6.1087786519493419E-2</v>
      </c>
      <c r="J185" s="29">
        <v>1.1505000425615384</v>
      </c>
      <c r="K185" s="29">
        <v>0.43696672753239041</v>
      </c>
      <c r="L185" s="29">
        <v>0</v>
      </c>
      <c r="M185" s="29">
        <v>0</v>
      </c>
      <c r="N185" s="29">
        <v>6.0654466492007127E-2</v>
      </c>
      <c r="O185" s="29">
        <v>0.49762119402439753</v>
      </c>
    </row>
    <row r="186" spans="1:15" x14ac:dyDescent="0.25">
      <c r="A186" t="str">
        <f t="shared" si="2"/>
        <v>LDMIPF43167</v>
      </c>
      <c r="B186" s="3" t="s">
        <v>35</v>
      </c>
      <c r="C186" s="3" t="s">
        <v>36</v>
      </c>
      <c r="D186" s="4">
        <v>43167</v>
      </c>
      <c r="E186" s="3" t="s">
        <v>37</v>
      </c>
      <c r="F186" s="29">
        <v>2.2375290351439094</v>
      </c>
      <c r="G186" s="29">
        <v>0</v>
      </c>
      <c r="H186" s="29">
        <v>0.2</v>
      </c>
      <c r="I186" s="29">
        <v>0.32716242683544966</v>
      </c>
      <c r="J186" s="29">
        <v>2.7646914619793592</v>
      </c>
      <c r="K186" s="29">
        <v>1.5384405838723114</v>
      </c>
      <c r="L186" s="29">
        <v>0</v>
      </c>
      <c r="M186" s="29">
        <v>0.2</v>
      </c>
      <c r="N186" s="29">
        <v>0.30213581146795854</v>
      </c>
      <c r="O186" s="29">
        <v>2.04057639534027</v>
      </c>
    </row>
    <row r="187" spans="1:15" x14ac:dyDescent="0.25">
      <c r="A187" t="str">
        <f t="shared" si="2"/>
        <v>LDSAPF43167</v>
      </c>
      <c r="B187" s="3" t="s">
        <v>38</v>
      </c>
      <c r="C187" s="3" t="s">
        <v>39</v>
      </c>
      <c r="D187" s="4">
        <v>43167</v>
      </c>
      <c r="E187" s="3" t="s">
        <v>40</v>
      </c>
      <c r="F187" s="29">
        <v>0.80004063316453555</v>
      </c>
      <c r="G187" s="29">
        <v>0</v>
      </c>
      <c r="H187" s="29">
        <v>0</v>
      </c>
      <c r="I187" s="29">
        <v>3.9602554316840732E-2</v>
      </c>
      <c r="J187" s="29">
        <v>0.83964318748137634</v>
      </c>
      <c r="K187" s="29">
        <v>0.25895406869588961</v>
      </c>
      <c r="L187" s="29">
        <v>0</v>
      </c>
      <c r="M187" s="29">
        <v>0</v>
      </c>
      <c r="N187" s="29">
        <v>3.7611552677008192E-2</v>
      </c>
      <c r="O187" s="29">
        <v>0.29656562137289777</v>
      </c>
    </row>
    <row r="188" spans="1:15" x14ac:dyDescent="0.25">
      <c r="A188" t="str">
        <f t="shared" si="2"/>
        <v>LEBALF43167</v>
      </c>
      <c r="B188" s="3" t="s">
        <v>41</v>
      </c>
      <c r="C188" s="3" t="s">
        <v>42</v>
      </c>
      <c r="D188" s="4">
        <v>43167</v>
      </c>
      <c r="E188" s="3" t="s">
        <v>43</v>
      </c>
      <c r="F188" s="29">
        <v>2.326073665286021</v>
      </c>
      <c r="G188" s="29">
        <v>0.30002172832632967</v>
      </c>
      <c r="H188" s="29">
        <v>0.2</v>
      </c>
      <c r="I188" s="29">
        <v>5.8682452044952572E-2</v>
      </c>
      <c r="J188" s="29">
        <v>2.8847778456573034</v>
      </c>
      <c r="K188" s="29">
        <v>0.32410712339122066</v>
      </c>
      <c r="L188" s="29">
        <v>0</v>
      </c>
      <c r="M188" s="29">
        <v>0.2</v>
      </c>
      <c r="N188" s="29">
        <v>5.8339448428886213E-2</v>
      </c>
      <c r="O188" s="29">
        <v>0.58244657182010684</v>
      </c>
    </row>
    <row r="189" spans="1:15" x14ac:dyDescent="0.25">
      <c r="A189" t="str">
        <f t="shared" si="2"/>
        <v>LEBFSF43167</v>
      </c>
      <c r="B189" s="3" t="s">
        <v>44</v>
      </c>
      <c r="C189" s="3" t="s">
        <v>45</v>
      </c>
      <c r="D189" s="4">
        <v>43167</v>
      </c>
      <c r="E189" s="3" t="s">
        <v>46</v>
      </c>
      <c r="F189" s="29">
        <v>2.5001438586279412</v>
      </c>
      <c r="G189" s="29">
        <v>0.30002469064716331</v>
      </c>
      <c r="H189" s="29">
        <v>0.2</v>
      </c>
      <c r="I189" s="29">
        <v>0.21961955043016371</v>
      </c>
      <c r="J189" s="29">
        <v>3.2197880997052688</v>
      </c>
      <c r="K189" s="29">
        <v>1.0380692737513646</v>
      </c>
      <c r="L189" s="29">
        <v>0</v>
      </c>
      <c r="M189" s="29">
        <v>0.2</v>
      </c>
      <c r="N189" s="29">
        <v>0.20846205382932517</v>
      </c>
      <c r="O189" s="29">
        <v>1.4465313275806897</v>
      </c>
    </row>
    <row r="190" spans="1:15" x14ac:dyDescent="0.25">
      <c r="A190" t="str">
        <f t="shared" si="2"/>
        <v>LECHID43167</v>
      </c>
      <c r="B190" s="3" t="s">
        <v>47</v>
      </c>
      <c r="C190" s="3" t="s">
        <v>48</v>
      </c>
      <c r="D190" s="4">
        <v>43167</v>
      </c>
      <c r="E190" s="3" t="s">
        <v>49</v>
      </c>
      <c r="F190" s="29">
        <v>2.4754598933667866</v>
      </c>
      <c r="G190" s="29">
        <v>0</v>
      </c>
      <c r="H190" s="29">
        <v>0</v>
      </c>
      <c r="I190" s="29">
        <v>0.26918319677515351</v>
      </c>
      <c r="J190" s="29">
        <v>2.7446430901419401</v>
      </c>
      <c r="K190" s="29">
        <v>1.4778310210738459</v>
      </c>
      <c r="L190" s="29">
        <v>0</v>
      </c>
      <c r="M190" s="29">
        <v>0</v>
      </c>
      <c r="N190" s="29">
        <v>0.25160864657646576</v>
      </c>
      <c r="O190" s="29">
        <v>1.7294396676503117</v>
      </c>
    </row>
    <row r="191" spans="1:15" x14ac:dyDescent="0.25">
      <c r="A191" t="str">
        <f t="shared" si="2"/>
        <v>LEEQTF43167</v>
      </c>
      <c r="B191" s="3" t="s">
        <v>50</v>
      </c>
      <c r="C191" s="3" t="s">
        <v>51</v>
      </c>
      <c r="D191" s="4">
        <v>43167</v>
      </c>
      <c r="E191" s="3" t="s">
        <v>52</v>
      </c>
      <c r="F191" s="29">
        <v>2.3232499850811434</v>
      </c>
      <c r="G191" s="29">
        <v>0</v>
      </c>
      <c r="H191" s="29">
        <v>0.2</v>
      </c>
      <c r="I191" s="29">
        <v>0.2885864472087083</v>
      </c>
      <c r="J191" s="29">
        <v>2.8118364322898519</v>
      </c>
      <c r="K191" s="29">
        <v>1.4616279557319642</v>
      </c>
      <c r="L191" s="29">
        <v>0</v>
      </c>
      <c r="M191" s="29">
        <v>0.2</v>
      </c>
      <c r="N191" s="29">
        <v>0.28650345820729511</v>
      </c>
      <c r="O191" s="29">
        <v>1.9481314139392594</v>
      </c>
    </row>
    <row r="192" spans="1:15" x14ac:dyDescent="0.25">
      <c r="A192" t="str">
        <f t="shared" si="2"/>
        <v>LEGROW43167</v>
      </c>
      <c r="B192" s="3" t="s">
        <v>53</v>
      </c>
      <c r="C192" s="3" t="s">
        <v>54</v>
      </c>
      <c r="D192" s="4">
        <v>43167</v>
      </c>
      <c r="E192" s="3" t="s">
        <v>55</v>
      </c>
      <c r="F192" s="29">
        <v>2.3569027989778002</v>
      </c>
      <c r="G192" s="29">
        <v>0.30002383305422586</v>
      </c>
      <c r="H192" s="29">
        <v>0.2</v>
      </c>
      <c r="I192" s="29">
        <v>0.27664206337670566</v>
      </c>
      <c r="J192" s="29">
        <v>3.1335686954087318</v>
      </c>
      <c r="K192" s="29">
        <v>1.4014488213253429</v>
      </c>
      <c r="L192" s="29">
        <v>0</v>
      </c>
      <c r="M192" s="29">
        <v>0.2</v>
      </c>
      <c r="N192" s="29">
        <v>0.27387048693816979</v>
      </c>
      <c r="O192" s="29">
        <v>1.8753193082635127</v>
      </c>
    </row>
    <row r="193" spans="1:15" x14ac:dyDescent="0.25">
      <c r="A193" t="str">
        <f t="shared" si="2"/>
        <v>LEINFA43167</v>
      </c>
      <c r="B193" s="3" t="s">
        <v>56</v>
      </c>
      <c r="C193" s="3" t="s">
        <v>57</v>
      </c>
      <c r="D193" s="4">
        <v>43167</v>
      </c>
      <c r="E193" s="3" t="s">
        <v>58</v>
      </c>
      <c r="F193" s="29">
        <v>2.5001231198821587</v>
      </c>
      <c r="G193" s="29">
        <v>0</v>
      </c>
      <c r="H193" s="29">
        <v>0.2</v>
      </c>
      <c r="I193" s="29">
        <v>0.25382010620741663</v>
      </c>
      <c r="J193" s="29">
        <v>2.9539432260895757</v>
      </c>
      <c r="K193" s="29">
        <v>1.2137898400156975</v>
      </c>
      <c r="L193" s="29">
        <v>0</v>
      </c>
      <c r="M193" s="29">
        <v>0.2</v>
      </c>
      <c r="N193" s="29">
        <v>0.24189177052445052</v>
      </c>
      <c r="O193" s="29">
        <v>1.655681610540148</v>
      </c>
    </row>
    <row r="194" spans="1:15" x14ac:dyDescent="0.25">
      <c r="A194" t="str">
        <f t="shared" si="2"/>
        <v>LEINNF43167</v>
      </c>
      <c r="B194" s="3" t="s">
        <v>59</v>
      </c>
      <c r="C194" s="3" t="s">
        <v>60</v>
      </c>
      <c r="D194" s="4">
        <v>43167</v>
      </c>
      <c r="E194" s="3" t="s">
        <v>93</v>
      </c>
      <c r="F194" s="29">
        <v>1.2000230550446649</v>
      </c>
      <c r="G194" s="29">
        <v>0</v>
      </c>
      <c r="H194" s="29">
        <v>0</v>
      </c>
      <c r="I194" s="29">
        <v>4.5001447623913317E-2</v>
      </c>
      <c r="J194" s="29">
        <v>1.2450245026685782</v>
      </c>
      <c r="K194" s="29">
        <v>0.64438992983742938</v>
      </c>
      <c r="L194" s="29">
        <v>0</v>
      </c>
      <c r="M194" s="29">
        <v>0</v>
      </c>
      <c r="N194" s="29">
        <v>4.3992192739866126E-2</v>
      </c>
      <c r="O194" s="29">
        <v>0.68838212257729547</v>
      </c>
    </row>
    <row r="195" spans="1:15" x14ac:dyDescent="0.25">
      <c r="A195" t="str">
        <f t="shared" si="2"/>
        <v>LEINSX43167</v>
      </c>
      <c r="B195" s="3" t="s">
        <v>61</v>
      </c>
      <c r="C195" s="3" t="s">
        <v>62</v>
      </c>
      <c r="D195" s="4">
        <v>43167</v>
      </c>
      <c r="E195" s="3" t="s">
        <v>92</v>
      </c>
      <c r="F195" s="29">
        <v>1.7000587812096166</v>
      </c>
      <c r="G195" s="29">
        <v>0</v>
      </c>
      <c r="H195" s="29">
        <v>0</v>
      </c>
      <c r="I195" s="29">
        <v>0.12600172174665306</v>
      </c>
      <c r="J195" s="29">
        <v>1.8260605029562698</v>
      </c>
      <c r="K195" s="29">
        <v>1.1387458852539922</v>
      </c>
      <c r="L195" s="29">
        <v>0</v>
      </c>
      <c r="M195" s="29">
        <v>0</v>
      </c>
      <c r="N195" s="29">
        <v>0.11497129638315499</v>
      </c>
      <c r="O195" s="29">
        <v>1.2537171816371473</v>
      </c>
    </row>
    <row r="196" spans="1:15" x14ac:dyDescent="0.25">
      <c r="A196" t="str">
        <f t="shared" ref="A196:A259" si="3">C196&amp;D196</f>
        <v>LEMIDF43167</v>
      </c>
      <c r="B196" s="3" t="s">
        <v>63</v>
      </c>
      <c r="C196" s="3" t="s">
        <v>64</v>
      </c>
      <c r="D196" s="4">
        <v>43167</v>
      </c>
      <c r="E196" s="3" t="s">
        <v>65</v>
      </c>
      <c r="F196" s="29">
        <v>2.340250044353009</v>
      </c>
      <c r="G196" s="29">
        <v>0.30002178385791745</v>
      </c>
      <c r="H196" s="29">
        <v>0.2</v>
      </c>
      <c r="I196" s="29">
        <v>6.1234222072118587E-2</v>
      </c>
      <c r="J196" s="29">
        <v>2.9015060502830452</v>
      </c>
      <c r="K196" s="29">
        <v>0.33080935183302024</v>
      </c>
      <c r="L196" s="29">
        <v>0</v>
      </c>
      <c r="M196" s="29">
        <v>0.2</v>
      </c>
      <c r="N196" s="29">
        <v>5.9546951301353727E-2</v>
      </c>
      <c r="O196" s="29">
        <v>0.59035630313437393</v>
      </c>
    </row>
    <row r="197" spans="1:15" x14ac:dyDescent="0.25">
      <c r="A197" t="str">
        <f t="shared" si="3"/>
        <v>LET10043167</v>
      </c>
      <c r="B197" s="3" t="s">
        <v>66</v>
      </c>
      <c r="C197" s="3" t="s">
        <v>67</v>
      </c>
      <c r="D197" s="4">
        <v>43167</v>
      </c>
      <c r="E197" s="3" t="s">
        <v>68</v>
      </c>
      <c r="F197" s="29">
        <v>0.24987939001612944</v>
      </c>
      <c r="G197" s="29">
        <v>0</v>
      </c>
      <c r="H197" s="29">
        <v>0</v>
      </c>
      <c r="I197" s="29">
        <v>8.9779004833682279E-3</v>
      </c>
      <c r="J197" s="29">
        <v>0.25885729049949768</v>
      </c>
      <c r="K197" s="29">
        <v>0</v>
      </c>
      <c r="L197" s="29">
        <v>0</v>
      </c>
      <c r="M197" s="29">
        <v>0</v>
      </c>
      <c r="N197" s="29">
        <v>0</v>
      </c>
      <c r="O197" s="29">
        <v>0</v>
      </c>
    </row>
    <row r="198" spans="1:15" x14ac:dyDescent="0.25">
      <c r="A198" t="str">
        <f t="shared" si="3"/>
        <v>LETAXP43167</v>
      </c>
      <c r="B198" s="3" t="s">
        <v>69</v>
      </c>
      <c r="C198" s="3" t="s">
        <v>70</v>
      </c>
      <c r="D198" s="4">
        <v>43167</v>
      </c>
      <c r="E198" s="3" t="s">
        <v>71</v>
      </c>
      <c r="F198" s="29">
        <v>2.4113693346239988</v>
      </c>
      <c r="G198" s="29">
        <v>0.30002249640399337</v>
      </c>
      <c r="H198" s="29">
        <v>0</v>
      </c>
      <c r="I198" s="29">
        <v>0.25764511450090327</v>
      </c>
      <c r="J198" s="29">
        <v>2.9690369455288952</v>
      </c>
      <c r="K198" s="29">
        <v>1.4365230931674664</v>
      </c>
      <c r="L198" s="29">
        <v>0</v>
      </c>
      <c r="M198" s="29">
        <v>0</v>
      </c>
      <c r="N198" s="29">
        <v>0.24418266466652042</v>
      </c>
      <c r="O198" s="29">
        <v>1.6807057578339868</v>
      </c>
    </row>
    <row r="199" spans="1:15" x14ac:dyDescent="0.25">
      <c r="A199" t="str">
        <f t="shared" si="3"/>
        <v>LETF5043167</v>
      </c>
      <c r="B199" s="3" t="s">
        <v>72</v>
      </c>
      <c r="C199" s="3" t="s">
        <v>73</v>
      </c>
      <c r="D199" s="4">
        <v>43167</v>
      </c>
      <c r="E199" s="3" t="s">
        <v>74</v>
      </c>
      <c r="F199" s="29">
        <v>9.9985548925186213E-2</v>
      </c>
      <c r="G199" s="29">
        <v>0</v>
      </c>
      <c r="H199" s="29">
        <v>0</v>
      </c>
      <c r="I199" s="29">
        <v>1.7974095477649341E-3</v>
      </c>
      <c r="J199" s="29">
        <v>0.10178295847295114</v>
      </c>
      <c r="K199" s="29">
        <v>0</v>
      </c>
      <c r="L199" s="29">
        <v>0</v>
      </c>
      <c r="M199" s="29">
        <v>0</v>
      </c>
      <c r="N199" s="29">
        <v>0</v>
      </c>
      <c r="O199" s="29">
        <v>0</v>
      </c>
    </row>
    <row r="200" spans="1:15" x14ac:dyDescent="0.25">
      <c r="A200" t="str">
        <f t="shared" si="3"/>
        <v>LETFSX43167</v>
      </c>
      <c r="B200" s="3" t="s">
        <v>75</v>
      </c>
      <c r="C200" s="3" t="s">
        <v>76</v>
      </c>
      <c r="D200" s="4">
        <v>43167</v>
      </c>
      <c r="E200" s="3" t="s">
        <v>77</v>
      </c>
      <c r="F200" s="29">
        <v>0.1000003204802883</v>
      </c>
      <c r="G200" s="29">
        <v>0</v>
      </c>
      <c r="H200" s="29">
        <v>0</v>
      </c>
      <c r="I200" s="29">
        <v>0</v>
      </c>
      <c r="J200" s="29">
        <v>0.1000003204802883</v>
      </c>
      <c r="K200" s="29">
        <v>0</v>
      </c>
      <c r="L200" s="29">
        <v>0</v>
      </c>
      <c r="M200" s="29">
        <v>0</v>
      </c>
      <c r="N200" s="29">
        <v>0</v>
      </c>
      <c r="O200" s="29">
        <v>0</v>
      </c>
    </row>
    <row r="201" spans="1:15" x14ac:dyDescent="0.25">
      <c r="A201" t="str">
        <f t="shared" si="3"/>
        <v>LEULIS43167</v>
      </c>
      <c r="B201" s="3" t="s">
        <v>78</v>
      </c>
      <c r="C201" s="3" t="s">
        <v>79</v>
      </c>
      <c r="D201" s="4">
        <v>43167</v>
      </c>
      <c r="E201" s="3" t="s">
        <v>80</v>
      </c>
      <c r="F201" s="29">
        <v>2.3500677627852804</v>
      </c>
      <c r="G201" s="29">
        <v>0</v>
      </c>
      <c r="H201" s="29">
        <v>0</v>
      </c>
      <c r="I201" s="29">
        <v>0.24841242784617057</v>
      </c>
      <c r="J201" s="29">
        <v>2.598480190631451</v>
      </c>
      <c r="K201" s="29">
        <v>1.2723649452265282</v>
      </c>
      <c r="L201" s="29">
        <v>0</v>
      </c>
      <c r="M201" s="29">
        <v>0</v>
      </c>
      <c r="N201" s="29">
        <v>0.21643699649022671</v>
      </c>
      <c r="O201" s="29">
        <v>1.4888019417167548</v>
      </c>
    </row>
    <row r="202" spans="1:15" x14ac:dyDescent="0.25">
      <c r="A202" t="str">
        <f t="shared" si="3"/>
        <v>LLIQDF43167</v>
      </c>
      <c r="B202" s="3" t="s">
        <v>81</v>
      </c>
      <c r="C202" s="3" t="s">
        <v>82</v>
      </c>
      <c r="D202" s="4">
        <v>43167</v>
      </c>
      <c r="E202" s="3" t="s">
        <v>83</v>
      </c>
      <c r="F202" s="29">
        <v>0.23841847738616628</v>
      </c>
      <c r="G202" s="29">
        <v>0</v>
      </c>
      <c r="H202" s="29">
        <v>0</v>
      </c>
      <c r="I202" s="29">
        <v>5.1138934464875626E-3</v>
      </c>
      <c r="J202" s="29">
        <v>0.24353237083265383</v>
      </c>
      <c r="K202" s="29">
        <v>9.8399504013413436E-2</v>
      </c>
      <c r="L202" s="29">
        <v>0</v>
      </c>
      <c r="M202" s="29">
        <v>0</v>
      </c>
      <c r="N202" s="29">
        <v>5.1117878610769021E-3</v>
      </c>
      <c r="O202" s="29">
        <v>0.10351129187449033</v>
      </c>
    </row>
    <row r="203" spans="1:15" x14ac:dyDescent="0.25">
      <c r="A203" t="str">
        <f t="shared" si="3"/>
        <v>LDBOND43168</v>
      </c>
      <c r="B203" s="3" t="s">
        <v>11</v>
      </c>
      <c r="C203" s="3" t="s">
        <v>12</v>
      </c>
      <c r="D203" s="4">
        <v>43168</v>
      </c>
      <c r="E203" s="3" t="s">
        <v>13</v>
      </c>
      <c r="F203" s="29">
        <v>1.0700193070629964</v>
      </c>
      <c r="G203" s="29">
        <v>0</v>
      </c>
      <c r="H203" s="29">
        <v>0</v>
      </c>
      <c r="I203" s="29">
        <v>9.5402975609766794E-2</v>
      </c>
      <c r="J203" s="29">
        <v>1.1654222826727632</v>
      </c>
      <c r="K203" s="29">
        <v>0.56669291069110794</v>
      </c>
      <c r="L203" s="29">
        <v>0</v>
      </c>
      <c r="M203" s="29">
        <v>0</v>
      </c>
      <c r="N203" s="29">
        <v>9.4806121200563157E-2</v>
      </c>
      <c r="O203" s="29">
        <v>0.66149903189167114</v>
      </c>
    </row>
    <row r="204" spans="1:15" x14ac:dyDescent="0.25">
      <c r="A204" t="str">
        <f t="shared" si="3"/>
        <v>LDCPO243168</v>
      </c>
      <c r="B204" s="3" t="s">
        <v>14</v>
      </c>
      <c r="C204" s="3" t="s">
        <v>15</v>
      </c>
      <c r="D204" s="4">
        <v>43168</v>
      </c>
      <c r="E204" s="3" t="s">
        <v>16</v>
      </c>
      <c r="F204" s="29">
        <v>2.2500782400525083</v>
      </c>
      <c r="G204" s="29">
        <v>0</v>
      </c>
      <c r="H204" s="29">
        <v>0</v>
      </c>
      <c r="I204" s="29">
        <v>0.2880204798042667</v>
      </c>
      <c r="J204" s="29">
        <v>2.5380987198567748</v>
      </c>
      <c r="K204" s="29">
        <v>1.750159123147367</v>
      </c>
      <c r="L204" s="29">
        <v>0</v>
      </c>
      <c r="M204" s="29">
        <v>0</v>
      </c>
      <c r="N204" s="29">
        <v>0.28798591802548623</v>
      </c>
      <c r="O204" s="29">
        <v>2.0381450411728532</v>
      </c>
    </row>
    <row r="205" spans="1:15" x14ac:dyDescent="0.25">
      <c r="A205" t="str">
        <f t="shared" si="3"/>
        <v>LDDAF143168</v>
      </c>
      <c r="B205" s="3" t="s">
        <v>17</v>
      </c>
      <c r="C205" s="3" t="s">
        <v>18</v>
      </c>
      <c r="D205" s="4">
        <v>43168</v>
      </c>
      <c r="E205" s="5" t="s">
        <v>19</v>
      </c>
      <c r="F205" s="29">
        <v>2.2500845120520236</v>
      </c>
      <c r="G205" s="29">
        <v>0</v>
      </c>
      <c r="H205" s="29">
        <v>0</v>
      </c>
      <c r="I205" s="29">
        <v>0.17461220845750552</v>
      </c>
      <c r="J205" s="29">
        <v>2.4246967205095293</v>
      </c>
      <c r="K205" s="29">
        <v>1.0800113576472494</v>
      </c>
      <c r="L205" s="29">
        <v>0</v>
      </c>
      <c r="M205" s="29">
        <v>0</v>
      </c>
      <c r="N205" s="29">
        <v>0.17460418298338845</v>
      </c>
      <c r="O205" s="29">
        <v>1.2546155406306378</v>
      </c>
    </row>
    <row r="206" spans="1:15" x14ac:dyDescent="0.25">
      <c r="A206" t="str">
        <f t="shared" si="3"/>
        <v>LDDAF243168</v>
      </c>
      <c r="B206" s="3" t="s">
        <v>20</v>
      </c>
      <c r="C206" s="3" t="s">
        <v>21</v>
      </c>
      <c r="D206" s="4">
        <v>43168</v>
      </c>
      <c r="E206" s="3" t="s">
        <v>22</v>
      </c>
      <c r="F206" s="29">
        <v>2.2500907867394795</v>
      </c>
      <c r="G206" s="29">
        <v>0</v>
      </c>
      <c r="H206" s="29">
        <v>0</v>
      </c>
      <c r="I206" s="29">
        <v>0.19801542113431939</v>
      </c>
      <c r="J206" s="29">
        <v>2.4481062078737987</v>
      </c>
      <c r="K206" s="29">
        <v>1.2200100862250547</v>
      </c>
      <c r="L206" s="29">
        <v>0</v>
      </c>
      <c r="M206" s="29">
        <v>0</v>
      </c>
      <c r="N206" s="29">
        <v>0.19800536457748827</v>
      </c>
      <c r="O206" s="29">
        <v>1.4180154508025429</v>
      </c>
    </row>
    <row r="207" spans="1:15" x14ac:dyDescent="0.25">
      <c r="A207" t="str">
        <f t="shared" si="3"/>
        <v>LDDAF343168</v>
      </c>
      <c r="B207" s="3" t="s">
        <v>23</v>
      </c>
      <c r="C207" s="3" t="s">
        <v>24</v>
      </c>
      <c r="D207" s="4">
        <v>43168</v>
      </c>
      <c r="E207" s="3" t="s">
        <v>25</v>
      </c>
      <c r="F207" s="29">
        <v>2.250088534933401</v>
      </c>
      <c r="G207" s="29">
        <v>0</v>
      </c>
      <c r="H207" s="29">
        <v>0</v>
      </c>
      <c r="I207" s="29">
        <v>0.19621312483644976</v>
      </c>
      <c r="J207" s="29">
        <v>2.4463016597698508</v>
      </c>
      <c r="K207" s="29">
        <v>1.2300184208788347</v>
      </c>
      <c r="L207" s="29">
        <v>0</v>
      </c>
      <c r="M207" s="29">
        <v>0</v>
      </c>
      <c r="N207" s="29">
        <v>0.1962093388781912</v>
      </c>
      <c r="O207" s="29">
        <v>1.4262277597570259</v>
      </c>
    </row>
    <row r="208" spans="1:15" x14ac:dyDescent="0.25">
      <c r="A208" t="str">
        <f t="shared" si="3"/>
        <v>LDGETF43168</v>
      </c>
      <c r="B208" s="3" t="s">
        <v>26</v>
      </c>
      <c r="C208" s="3" t="s">
        <v>27</v>
      </c>
      <c r="D208" s="4">
        <v>43168</v>
      </c>
      <c r="E208" s="3" t="s">
        <v>28</v>
      </c>
      <c r="F208" s="29">
        <v>0.25000171940715427</v>
      </c>
      <c r="G208" s="29">
        <v>0</v>
      </c>
      <c r="H208" s="29">
        <v>0</v>
      </c>
      <c r="I208" s="29">
        <v>2.7000288033079217E-2</v>
      </c>
      <c r="J208" s="29">
        <v>0.27700200744023351</v>
      </c>
      <c r="K208" s="29">
        <v>0</v>
      </c>
      <c r="L208" s="29">
        <v>0</v>
      </c>
      <c r="M208" s="29">
        <v>0</v>
      </c>
      <c r="N208" s="29">
        <v>0</v>
      </c>
      <c r="O208" s="29">
        <v>0</v>
      </c>
    </row>
    <row r="209" spans="1:15" x14ac:dyDescent="0.25">
      <c r="A209" t="str">
        <f t="shared" si="3"/>
        <v>LDGSEC43168</v>
      </c>
      <c r="B209" s="3" t="s">
        <v>29</v>
      </c>
      <c r="C209" s="3" t="s">
        <v>30</v>
      </c>
      <c r="D209" s="4">
        <v>43168</v>
      </c>
      <c r="E209" s="3" t="s">
        <v>31</v>
      </c>
      <c r="F209" s="29">
        <v>2.2500969528272128</v>
      </c>
      <c r="G209" s="29">
        <v>0</v>
      </c>
      <c r="H209" s="29">
        <v>0.2</v>
      </c>
      <c r="I209" s="29">
        <v>0.27541947641488679</v>
      </c>
      <c r="J209" s="29">
        <v>2.7255164292420999</v>
      </c>
      <c r="K209" s="29">
        <v>1.3471301696052385</v>
      </c>
      <c r="L209" s="29">
        <v>0</v>
      </c>
      <c r="M209" s="29">
        <v>0.2</v>
      </c>
      <c r="N209" s="29">
        <v>0.27129094328209313</v>
      </c>
      <c r="O209" s="29">
        <v>1.8184211128873315</v>
      </c>
    </row>
    <row r="210" spans="1:15" x14ac:dyDescent="0.25">
      <c r="A210" t="str">
        <f t="shared" si="3"/>
        <v>LDINPF43168</v>
      </c>
      <c r="B210" s="3" t="s">
        <v>32</v>
      </c>
      <c r="C210" s="3" t="s">
        <v>33</v>
      </c>
      <c r="D210" s="4">
        <v>43168</v>
      </c>
      <c r="E210" s="3" t="s">
        <v>34</v>
      </c>
      <c r="F210" s="29">
        <v>1.130050409474767</v>
      </c>
      <c r="G210" s="29">
        <v>0</v>
      </c>
      <c r="H210" s="29">
        <v>0</v>
      </c>
      <c r="I210" s="29">
        <v>6.8403617143425202E-2</v>
      </c>
      <c r="J210" s="29">
        <v>1.1984540266181922</v>
      </c>
      <c r="K210" s="29">
        <v>0.47760954592270055</v>
      </c>
      <c r="L210" s="29">
        <v>0</v>
      </c>
      <c r="M210" s="29">
        <v>0</v>
      </c>
      <c r="N210" s="29">
        <v>6.7970615435551981E-2</v>
      </c>
      <c r="O210" s="29">
        <v>0.54558016135825249</v>
      </c>
    </row>
    <row r="211" spans="1:15" x14ac:dyDescent="0.25">
      <c r="A211" t="str">
        <f t="shared" si="3"/>
        <v>LDMIPF43168</v>
      </c>
      <c r="B211" s="3" t="s">
        <v>35</v>
      </c>
      <c r="C211" s="3" t="s">
        <v>36</v>
      </c>
      <c r="D211" s="4">
        <v>43168</v>
      </c>
      <c r="E211" s="3" t="s">
        <v>37</v>
      </c>
      <c r="F211" s="29">
        <v>2.2377893609527026</v>
      </c>
      <c r="G211" s="29">
        <v>0</v>
      </c>
      <c r="H211" s="29">
        <v>0.2</v>
      </c>
      <c r="I211" s="29">
        <v>0.32720899349896765</v>
      </c>
      <c r="J211" s="29">
        <v>2.7649983544516705</v>
      </c>
      <c r="K211" s="29">
        <v>1.5385692983818016</v>
      </c>
      <c r="L211" s="29">
        <v>0</v>
      </c>
      <c r="M211" s="29">
        <v>0.2</v>
      </c>
      <c r="N211" s="29">
        <v>0.3021660743813569</v>
      </c>
      <c r="O211" s="29">
        <v>2.0407353727631583</v>
      </c>
    </row>
    <row r="212" spans="1:15" x14ac:dyDescent="0.25">
      <c r="A212" t="str">
        <f t="shared" si="3"/>
        <v>LDSAPF43168</v>
      </c>
      <c r="B212" s="3" t="s">
        <v>38</v>
      </c>
      <c r="C212" s="3" t="s">
        <v>39</v>
      </c>
      <c r="D212" s="4">
        <v>43168</v>
      </c>
      <c r="E212" s="3" t="s">
        <v>40</v>
      </c>
      <c r="F212" s="29">
        <v>0.80002971073190632</v>
      </c>
      <c r="G212" s="29">
        <v>0</v>
      </c>
      <c r="H212" s="29">
        <v>0</v>
      </c>
      <c r="I212" s="29">
        <v>3.9601922299137497E-2</v>
      </c>
      <c r="J212" s="29">
        <v>0.83963163303104382</v>
      </c>
      <c r="K212" s="29">
        <v>0.25895403515278936</v>
      </c>
      <c r="L212" s="29">
        <v>0</v>
      </c>
      <c r="M212" s="29">
        <v>0</v>
      </c>
      <c r="N212" s="29">
        <v>3.761161315704218E-2</v>
      </c>
      <c r="O212" s="29">
        <v>0.29656564830983156</v>
      </c>
    </row>
    <row r="213" spans="1:15" x14ac:dyDescent="0.25">
      <c r="A213" t="str">
        <f t="shared" si="3"/>
        <v>LEBALF43168</v>
      </c>
      <c r="B213" s="3" t="s">
        <v>41</v>
      </c>
      <c r="C213" s="3" t="s">
        <v>42</v>
      </c>
      <c r="D213" s="4">
        <v>43168</v>
      </c>
      <c r="E213" s="3" t="s">
        <v>43</v>
      </c>
      <c r="F213" s="29">
        <v>2.326150123679112</v>
      </c>
      <c r="G213" s="29">
        <v>0.30002172797190513</v>
      </c>
      <c r="H213" s="29">
        <v>0.2</v>
      </c>
      <c r="I213" s="29">
        <v>5.8696376560932517E-2</v>
      </c>
      <c r="J213" s="29">
        <v>2.8848682282119498</v>
      </c>
      <c r="K213" s="29">
        <v>0.32417423309100052</v>
      </c>
      <c r="L213" s="29">
        <v>0</v>
      </c>
      <c r="M213" s="29">
        <v>0.2</v>
      </c>
      <c r="N213" s="29">
        <v>5.8350888775458742E-2</v>
      </c>
      <c r="O213" s="29">
        <v>0.58252512186645933</v>
      </c>
    </row>
    <row r="214" spans="1:15" x14ac:dyDescent="0.25">
      <c r="A214" t="str">
        <f t="shared" si="3"/>
        <v>LEBFSF43168</v>
      </c>
      <c r="B214" s="3" t="s">
        <v>44</v>
      </c>
      <c r="C214" s="3" t="s">
        <v>45</v>
      </c>
      <c r="D214" s="4">
        <v>43168</v>
      </c>
      <c r="E214" s="3" t="s">
        <v>46</v>
      </c>
      <c r="F214" s="29">
        <v>2.5001419360056754</v>
      </c>
      <c r="G214" s="29">
        <v>0.30002419289549587</v>
      </c>
      <c r="H214" s="29">
        <v>0.2</v>
      </c>
      <c r="I214" s="29">
        <v>0.21961928584062176</v>
      </c>
      <c r="J214" s="29">
        <v>3.2197854147417933</v>
      </c>
      <c r="K214" s="29">
        <v>1.0364685764421573</v>
      </c>
      <c r="L214" s="29">
        <v>0</v>
      </c>
      <c r="M214" s="29">
        <v>0.2</v>
      </c>
      <c r="N214" s="29">
        <v>0.20816833234726193</v>
      </c>
      <c r="O214" s="29">
        <v>1.4446369087894191</v>
      </c>
    </row>
    <row r="215" spans="1:15" x14ac:dyDescent="0.25">
      <c r="A215" t="str">
        <f t="shared" si="3"/>
        <v>LECHID43168</v>
      </c>
      <c r="B215" s="3" t="s">
        <v>47</v>
      </c>
      <c r="C215" s="3" t="s">
        <v>48</v>
      </c>
      <c r="D215" s="4">
        <v>43168</v>
      </c>
      <c r="E215" s="3" t="s">
        <v>49</v>
      </c>
      <c r="F215" s="29">
        <v>2.4754739550454232</v>
      </c>
      <c r="G215" s="29">
        <v>0</v>
      </c>
      <c r="H215" s="29">
        <v>0</v>
      </c>
      <c r="I215" s="29">
        <v>0.26918840272272943</v>
      </c>
      <c r="J215" s="29">
        <v>2.7446623577681528</v>
      </c>
      <c r="K215" s="29">
        <v>1.4775973758647436</v>
      </c>
      <c r="L215" s="29">
        <v>0</v>
      </c>
      <c r="M215" s="29">
        <v>0</v>
      </c>
      <c r="N215" s="29">
        <v>0.25157222765527165</v>
      </c>
      <c r="O215" s="29">
        <v>1.7291696035200153</v>
      </c>
    </row>
    <row r="216" spans="1:15" x14ac:dyDescent="0.25">
      <c r="A216" t="str">
        <f t="shared" si="3"/>
        <v>LEEQTF43168</v>
      </c>
      <c r="B216" s="3" t="s">
        <v>50</v>
      </c>
      <c r="C216" s="3" t="s">
        <v>51</v>
      </c>
      <c r="D216" s="4">
        <v>43168</v>
      </c>
      <c r="E216" s="3" t="s">
        <v>52</v>
      </c>
      <c r="F216" s="29">
        <v>2.3234668109645651</v>
      </c>
      <c r="G216" s="29">
        <v>0</v>
      </c>
      <c r="H216" s="29">
        <v>0.2</v>
      </c>
      <c r="I216" s="29">
        <v>0.28862543506442678</v>
      </c>
      <c r="J216" s="29">
        <v>2.8120922460289921</v>
      </c>
      <c r="K216" s="29">
        <v>1.4617260174346152</v>
      </c>
      <c r="L216" s="29">
        <v>0</v>
      </c>
      <c r="M216" s="29">
        <v>0.2</v>
      </c>
      <c r="N216" s="29">
        <v>0.28652079377901707</v>
      </c>
      <c r="O216" s="29">
        <v>1.9482468112136322</v>
      </c>
    </row>
    <row r="217" spans="1:15" x14ac:dyDescent="0.25">
      <c r="A217" t="str">
        <f t="shared" si="3"/>
        <v>LEGROW43168</v>
      </c>
      <c r="B217" s="3" t="s">
        <v>53</v>
      </c>
      <c r="C217" s="3" t="s">
        <v>54</v>
      </c>
      <c r="D217" s="4">
        <v>43168</v>
      </c>
      <c r="E217" s="3" t="s">
        <v>55</v>
      </c>
      <c r="F217" s="29">
        <v>2.3568834058653056</v>
      </c>
      <c r="G217" s="29">
        <v>0.30002365272647463</v>
      </c>
      <c r="H217" s="29">
        <v>0.2</v>
      </c>
      <c r="I217" s="29">
        <v>0.27663812883792899</v>
      </c>
      <c r="J217" s="29">
        <v>3.1335451874297093</v>
      </c>
      <c r="K217" s="29">
        <v>1.4013141318970772</v>
      </c>
      <c r="L217" s="29">
        <v>0</v>
      </c>
      <c r="M217" s="29">
        <v>0.2</v>
      </c>
      <c r="N217" s="29">
        <v>0.27384691382815313</v>
      </c>
      <c r="O217" s="29">
        <v>1.8751610457252303</v>
      </c>
    </row>
    <row r="218" spans="1:15" x14ac:dyDescent="0.25">
      <c r="A218" t="str">
        <f t="shared" si="3"/>
        <v>LEINFA43168</v>
      </c>
      <c r="B218" s="3" t="s">
        <v>56</v>
      </c>
      <c r="C218" s="3" t="s">
        <v>57</v>
      </c>
      <c r="D218" s="4">
        <v>43168</v>
      </c>
      <c r="E218" s="3" t="s">
        <v>58</v>
      </c>
      <c r="F218" s="29">
        <v>2.5001235087437346</v>
      </c>
      <c r="G218" s="29">
        <v>0</v>
      </c>
      <c r="H218" s="29">
        <v>0.2</v>
      </c>
      <c r="I218" s="29">
        <v>0.2538194453470688</v>
      </c>
      <c r="J218" s="29">
        <v>2.9539429540908033</v>
      </c>
      <c r="K218" s="29">
        <v>1.2133004141740615</v>
      </c>
      <c r="L218" s="29">
        <v>0</v>
      </c>
      <c r="M218" s="29">
        <v>0.2</v>
      </c>
      <c r="N218" s="29">
        <v>0.24180453034803998</v>
      </c>
      <c r="O218" s="29">
        <v>1.6551049445221016</v>
      </c>
    </row>
    <row r="219" spans="1:15" x14ac:dyDescent="0.25">
      <c r="A219" t="str">
        <f t="shared" si="3"/>
        <v>LEINNF43168</v>
      </c>
      <c r="B219" s="3" t="s">
        <v>59</v>
      </c>
      <c r="C219" s="3" t="s">
        <v>60</v>
      </c>
      <c r="D219" s="4">
        <v>43168</v>
      </c>
      <c r="E219" s="3" t="s">
        <v>93</v>
      </c>
      <c r="F219" s="29">
        <v>1.2000256845349468</v>
      </c>
      <c r="G219" s="29">
        <v>0</v>
      </c>
      <c r="H219" s="29">
        <v>0</v>
      </c>
      <c r="I219" s="29">
        <v>4.499924743378414E-2</v>
      </c>
      <c r="J219" s="29">
        <v>1.245024931968731</v>
      </c>
      <c r="K219" s="29">
        <v>0.64433674565227272</v>
      </c>
      <c r="L219" s="29">
        <v>0</v>
      </c>
      <c r="M219" s="29">
        <v>0</v>
      </c>
      <c r="N219" s="29">
        <v>4.3982168727497238E-2</v>
      </c>
      <c r="O219" s="29">
        <v>0.68831891437977</v>
      </c>
    </row>
    <row r="220" spans="1:15" x14ac:dyDescent="0.25">
      <c r="A220" t="str">
        <f t="shared" si="3"/>
        <v>LEINSX43168</v>
      </c>
      <c r="B220" s="3" t="s">
        <v>61</v>
      </c>
      <c r="C220" s="3" t="s">
        <v>62</v>
      </c>
      <c r="D220" s="4">
        <v>43168</v>
      </c>
      <c r="E220" s="3" t="s">
        <v>92</v>
      </c>
      <c r="F220" s="29">
        <v>1.7000537046056263</v>
      </c>
      <c r="G220" s="29">
        <v>0</v>
      </c>
      <c r="H220" s="29">
        <v>0</v>
      </c>
      <c r="I220" s="29">
        <v>0.12600477319114234</v>
      </c>
      <c r="J220" s="29">
        <v>1.8260584777967686</v>
      </c>
      <c r="K220" s="29">
        <v>1.1380423215885365</v>
      </c>
      <c r="L220" s="29">
        <v>0</v>
      </c>
      <c r="M220" s="29">
        <v>0</v>
      </c>
      <c r="N220" s="29">
        <v>0.11485476887982909</v>
      </c>
      <c r="O220" s="29">
        <v>1.2528970904683656</v>
      </c>
    </row>
    <row r="221" spans="1:15" x14ac:dyDescent="0.25">
      <c r="A221" t="str">
        <f t="shared" si="3"/>
        <v>LEMIDF43168</v>
      </c>
      <c r="B221" s="3" t="s">
        <v>63</v>
      </c>
      <c r="C221" s="3" t="s">
        <v>64</v>
      </c>
      <c r="D221" s="4">
        <v>43168</v>
      </c>
      <c r="E221" s="3" t="s">
        <v>65</v>
      </c>
      <c r="F221" s="29">
        <v>2.3404735648003103</v>
      </c>
      <c r="G221" s="29">
        <v>0.30002179717836663</v>
      </c>
      <c r="H221" s="29">
        <v>0.2</v>
      </c>
      <c r="I221" s="29">
        <v>6.1274424125954331E-2</v>
      </c>
      <c r="J221" s="29">
        <v>2.9017697861046314</v>
      </c>
      <c r="K221" s="29">
        <v>0.33095449474358135</v>
      </c>
      <c r="L221" s="29">
        <v>0</v>
      </c>
      <c r="M221" s="29">
        <v>0.2</v>
      </c>
      <c r="N221" s="29">
        <v>5.9572804375082514E-2</v>
      </c>
      <c r="O221" s="29">
        <v>0.59052729911866386</v>
      </c>
    </row>
    <row r="222" spans="1:15" x14ac:dyDescent="0.25">
      <c r="A222" t="str">
        <f t="shared" si="3"/>
        <v>LET10043168</v>
      </c>
      <c r="B222" s="3" t="s">
        <v>66</v>
      </c>
      <c r="C222" s="3" t="s">
        <v>67</v>
      </c>
      <c r="D222" s="4">
        <v>43168</v>
      </c>
      <c r="E222" s="3" t="s">
        <v>68</v>
      </c>
      <c r="F222" s="29">
        <v>0.24987827276664573</v>
      </c>
      <c r="G222" s="29">
        <v>0</v>
      </c>
      <c r="H222" s="29">
        <v>0</v>
      </c>
      <c r="I222" s="29">
        <v>8.9778407787511182E-3</v>
      </c>
      <c r="J222" s="29">
        <v>0.25885611354539684</v>
      </c>
      <c r="K222" s="29">
        <v>0</v>
      </c>
      <c r="L222" s="29">
        <v>0</v>
      </c>
      <c r="M222" s="29">
        <v>0</v>
      </c>
      <c r="N222" s="29">
        <v>0</v>
      </c>
      <c r="O222" s="29">
        <v>0</v>
      </c>
    </row>
    <row r="223" spans="1:15" x14ac:dyDescent="0.25">
      <c r="A223" t="str">
        <f t="shared" si="3"/>
        <v>LETAXP43168</v>
      </c>
      <c r="B223" s="3" t="s">
        <v>69</v>
      </c>
      <c r="C223" s="3" t="s">
        <v>70</v>
      </c>
      <c r="D223" s="4">
        <v>43168</v>
      </c>
      <c r="E223" s="3" t="s">
        <v>71</v>
      </c>
      <c r="F223" s="29">
        <v>2.4116317477365028</v>
      </c>
      <c r="G223" s="29">
        <v>0.30002242978530047</v>
      </c>
      <c r="H223" s="29">
        <v>0</v>
      </c>
      <c r="I223" s="29">
        <v>0.25769211982021384</v>
      </c>
      <c r="J223" s="29">
        <v>2.969346297342017</v>
      </c>
      <c r="K223" s="29">
        <v>1.436197254852617</v>
      </c>
      <c r="L223" s="29">
        <v>0</v>
      </c>
      <c r="M223" s="29">
        <v>0</v>
      </c>
      <c r="N223" s="29">
        <v>0.24412555172610581</v>
      </c>
      <c r="O223" s="29">
        <v>1.6803228065787228</v>
      </c>
    </row>
    <row r="224" spans="1:15" x14ac:dyDescent="0.25">
      <c r="A224" t="str">
        <f t="shared" si="3"/>
        <v>LETF5043168</v>
      </c>
      <c r="B224" s="3" t="s">
        <v>72</v>
      </c>
      <c r="C224" s="3" t="s">
        <v>73</v>
      </c>
      <c r="D224" s="4">
        <v>43168</v>
      </c>
      <c r="E224" s="3" t="s">
        <v>74</v>
      </c>
      <c r="F224" s="29">
        <v>9.9985390206872221E-2</v>
      </c>
      <c r="G224" s="29">
        <v>0</v>
      </c>
      <c r="H224" s="29">
        <v>0</v>
      </c>
      <c r="I224" s="29">
        <v>1.7973325506642642E-3</v>
      </c>
      <c r="J224" s="29">
        <v>0.10178272275753648</v>
      </c>
      <c r="K224" s="29">
        <v>0</v>
      </c>
      <c r="L224" s="29">
        <v>0</v>
      </c>
      <c r="M224" s="29">
        <v>0</v>
      </c>
      <c r="N224" s="29">
        <v>0</v>
      </c>
      <c r="O224" s="29">
        <v>0</v>
      </c>
    </row>
    <row r="225" spans="1:15" x14ac:dyDescent="0.25">
      <c r="A225" t="str">
        <f t="shared" si="3"/>
        <v>LETFSX43168</v>
      </c>
      <c r="B225" s="3" t="s">
        <v>75</v>
      </c>
      <c r="C225" s="3" t="s">
        <v>76</v>
      </c>
      <c r="D225" s="4">
        <v>43168</v>
      </c>
      <c r="E225" s="3" t="s">
        <v>77</v>
      </c>
      <c r="F225" s="29">
        <v>0.10000012478098463</v>
      </c>
      <c r="G225" s="29">
        <v>0</v>
      </c>
      <c r="H225" s="29">
        <v>0</v>
      </c>
      <c r="I225" s="29">
        <v>0</v>
      </c>
      <c r="J225" s="29">
        <v>0.10000012478098463</v>
      </c>
      <c r="K225" s="29">
        <v>0</v>
      </c>
      <c r="L225" s="29">
        <v>0</v>
      </c>
      <c r="M225" s="29">
        <v>0</v>
      </c>
      <c r="N225" s="29">
        <v>0</v>
      </c>
      <c r="O225" s="29">
        <v>0</v>
      </c>
    </row>
    <row r="226" spans="1:15" x14ac:dyDescent="0.25">
      <c r="A226" t="str">
        <f t="shared" si="3"/>
        <v>LEULIS43168</v>
      </c>
      <c r="B226" s="3" t="s">
        <v>78</v>
      </c>
      <c r="C226" s="3" t="s">
        <v>79</v>
      </c>
      <c r="D226" s="4">
        <v>43168</v>
      </c>
      <c r="E226" s="3" t="s">
        <v>80</v>
      </c>
      <c r="F226" s="29">
        <v>2.3502764565248047</v>
      </c>
      <c r="G226" s="29">
        <v>0</v>
      </c>
      <c r="H226" s="29">
        <v>0</v>
      </c>
      <c r="I226" s="29">
        <v>0.24845007704636601</v>
      </c>
      <c r="J226" s="29">
        <v>2.5987265335711704</v>
      </c>
      <c r="K226" s="29">
        <v>1.2712985912288988</v>
      </c>
      <c r="L226" s="29">
        <v>0</v>
      </c>
      <c r="M226" s="29">
        <v>0</v>
      </c>
      <c r="N226" s="29">
        <v>0.21624470010910887</v>
      </c>
      <c r="O226" s="29">
        <v>1.4875432913380076</v>
      </c>
    </row>
    <row r="227" spans="1:15" x14ac:dyDescent="0.25">
      <c r="A227" t="str">
        <f t="shared" si="3"/>
        <v>LLIQDF43168</v>
      </c>
      <c r="B227" s="3" t="s">
        <v>81</v>
      </c>
      <c r="C227" s="3" t="s">
        <v>82</v>
      </c>
      <c r="D227" s="4">
        <v>43168</v>
      </c>
      <c r="E227" s="3" t="s">
        <v>83</v>
      </c>
      <c r="F227" s="29">
        <v>0.23876734819447434</v>
      </c>
      <c r="G227" s="29">
        <v>0</v>
      </c>
      <c r="H227" s="29">
        <v>0</v>
      </c>
      <c r="I227" s="29">
        <v>5.1769018848284304E-3</v>
      </c>
      <c r="J227" s="29">
        <v>0.24394425007930276</v>
      </c>
      <c r="K227" s="29">
        <v>9.8752663576731556E-2</v>
      </c>
      <c r="L227" s="29">
        <v>0</v>
      </c>
      <c r="M227" s="29">
        <v>0</v>
      </c>
      <c r="N227" s="29">
        <v>5.1753611226566789E-3</v>
      </c>
      <c r="O227" s="29">
        <v>0.10392802469938824</v>
      </c>
    </row>
    <row r="228" spans="1:15" x14ac:dyDescent="0.25">
      <c r="A228" t="str">
        <f t="shared" si="3"/>
        <v>LDBOND43169</v>
      </c>
      <c r="B228" s="3" t="s">
        <v>11</v>
      </c>
      <c r="C228" s="3" t="s">
        <v>12</v>
      </c>
      <c r="D228" s="4">
        <v>43169</v>
      </c>
      <c r="E228" s="3" t="s">
        <v>13</v>
      </c>
      <c r="F228" s="29">
        <v>1.0700191033409274</v>
      </c>
      <c r="G228" s="29">
        <v>0</v>
      </c>
      <c r="H228" s="29">
        <v>0</v>
      </c>
      <c r="I228" s="29">
        <v>9.5402831335475585E-2</v>
      </c>
      <c r="J228" s="29">
        <v>1.165421934676403</v>
      </c>
      <c r="K228" s="29">
        <v>0.56641936642869473</v>
      </c>
      <c r="L228" s="29">
        <v>0</v>
      </c>
      <c r="M228" s="29">
        <v>0</v>
      </c>
      <c r="N228" s="29">
        <v>9.4757419396665335E-2</v>
      </c>
      <c r="O228" s="29">
        <v>0.6611767858253601</v>
      </c>
    </row>
    <row r="229" spans="1:15" x14ac:dyDescent="0.25">
      <c r="A229" t="str">
        <f t="shared" si="3"/>
        <v>LDCPO243169</v>
      </c>
      <c r="B229" s="3" t="s">
        <v>14</v>
      </c>
      <c r="C229" s="3" t="s">
        <v>15</v>
      </c>
      <c r="D229" s="4">
        <v>43169</v>
      </c>
      <c r="E229" s="3" t="s">
        <v>16</v>
      </c>
      <c r="F229" s="29">
        <v>2.2500789826654897</v>
      </c>
      <c r="G229" s="29">
        <v>0</v>
      </c>
      <c r="H229" s="29">
        <v>0</v>
      </c>
      <c r="I229" s="29">
        <v>0.28802026624076216</v>
      </c>
      <c r="J229" s="29">
        <v>2.5380992489062519</v>
      </c>
      <c r="K229" s="29">
        <v>1.7500920027159073</v>
      </c>
      <c r="L229" s="29">
        <v>0</v>
      </c>
      <c r="M229" s="29">
        <v>0</v>
      </c>
      <c r="N229" s="29">
        <v>0.28795867963486166</v>
      </c>
      <c r="O229" s="29">
        <v>2.0380506823507689</v>
      </c>
    </row>
    <row r="230" spans="1:15" x14ac:dyDescent="0.25">
      <c r="A230" t="str">
        <f t="shared" si="3"/>
        <v>LDDAF143169</v>
      </c>
      <c r="B230" s="3" t="s">
        <v>17</v>
      </c>
      <c r="C230" s="3" t="s">
        <v>18</v>
      </c>
      <c r="D230" s="4">
        <v>43169</v>
      </c>
      <c r="E230" s="5" t="s">
        <v>19</v>
      </c>
      <c r="F230" s="29">
        <v>2.2500843801556289</v>
      </c>
      <c r="G230" s="29">
        <v>0</v>
      </c>
      <c r="H230" s="29">
        <v>0</v>
      </c>
      <c r="I230" s="29">
        <v>0.17461319623781538</v>
      </c>
      <c r="J230" s="29">
        <v>2.4246975763934442</v>
      </c>
      <c r="K230" s="29">
        <v>1.0800127313379713</v>
      </c>
      <c r="L230" s="29">
        <v>0</v>
      </c>
      <c r="M230" s="29">
        <v>0</v>
      </c>
      <c r="N230" s="29">
        <v>0.17460215437482685</v>
      </c>
      <c r="O230" s="29">
        <v>1.2546148857127981</v>
      </c>
    </row>
    <row r="231" spans="1:15" x14ac:dyDescent="0.25">
      <c r="A231" t="str">
        <f t="shared" si="3"/>
        <v>LDDAF243169</v>
      </c>
      <c r="B231" s="3" t="s">
        <v>20</v>
      </c>
      <c r="C231" s="3" t="s">
        <v>21</v>
      </c>
      <c r="D231" s="4">
        <v>43169</v>
      </c>
      <c r="E231" s="3" t="s">
        <v>22</v>
      </c>
      <c r="F231" s="29">
        <v>2.2500896227136971</v>
      </c>
      <c r="G231" s="29">
        <v>0</v>
      </c>
      <c r="H231" s="29">
        <v>0</v>
      </c>
      <c r="I231" s="29">
        <v>0.19801583687219312</v>
      </c>
      <c r="J231" s="29">
        <v>2.4481054595858902</v>
      </c>
      <c r="K231" s="29">
        <v>1.2200150451390648</v>
      </c>
      <c r="L231" s="29">
        <v>0</v>
      </c>
      <c r="M231" s="29">
        <v>0</v>
      </c>
      <c r="N231" s="29">
        <v>0.19800556743565634</v>
      </c>
      <c r="O231" s="29">
        <v>1.418020612574721</v>
      </c>
    </row>
    <row r="232" spans="1:15" x14ac:dyDescent="0.25">
      <c r="A232" t="str">
        <f t="shared" si="3"/>
        <v>LDDAF343169</v>
      </c>
      <c r="B232" s="3" t="s">
        <v>23</v>
      </c>
      <c r="C232" s="3" t="s">
        <v>24</v>
      </c>
      <c r="D232" s="4">
        <v>43169</v>
      </c>
      <c r="E232" s="3" t="s">
        <v>25</v>
      </c>
      <c r="F232" s="29">
        <v>2.2500906729053667</v>
      </c>
      <c r="G232" s="29">
        <v>0</v>
      </c>
      <c r="H232" s="29">
        <v>0</v>
      </c>
      <c r="I232" s="29">
        <v>0.19621427510803352</v>
      </c>
      <c r="J232" s="29">
        <v>2.4463049480134003</v>
      </c>
      <c r="K232" s="29">
        <v>1.2300142911086391</v>
      </c>
      <c r="L232" s="29">
        <v>0</v>
      </c>
      <c r="M232" s="29">
        <v>0</v>
      </c>
      <c r="N232" s="29">
        <v>0.19620805886378662</v>
      </c>
      <c r="O232" s="29">
        <v>1.4262223499724258</v>
      </c>
    </row>
    <row r="233" spans="1:15" x14ac:dyDescent="0.25">
      <c r="A233" t="str">
        <f t="shared" si="3"/>
        <v>LDGETF43169</v>
      </c>
      <c r="B233" s="3" t="s">
        <v>26</v>
      </c>
      <c r="C233" s="3" t="s">
        <v>27</v>
      </c>
      <c r="D233" s="4">
        <v>43169</v>
      </c>
      <c r="E233" s="3" t="s">
        <v>28</v>
      </c>
      <c r="F233" s="29">
        <v>0.249999913777189</v>
      </c>
      <c r="G233" s="29">
        <v>0</v>
      </c>
      <c r="H233" s="29">
        <v>0</v>
      </c>
      <c r="I233" s="29">
        <v>2.6999957278608357E-2</v>
      </c>
      <c r="J233" s="29">
        <v>0.27699987105579738</v>
      </c>
      <c r="K233" s="29">
        <v>0</v>
      </c>
      <c r="L233" s="29">
        <v>0</v>
      </c>
      <c r="M233" s="29">
        <v>0</v>
      </c>
      <c r="N233" s="29">
        <v>0</v>
      </c>
      <c r="O233" s="29">
        <v>0</v>
      </c>
    </row>
    <row r="234" spans="1:15" x14ac:dyDescent="0.25">
      <c r="A234" t="str">
        <f t="shared" si="3"/>
        <v>LDGSEC43169</v>
      </c>
      <c r="B234" s="3" t="s">
        <v>29</v>
      </c>
      <c r="C234" s="3" t="s">
        <v>30</v>
      </c>
      <c r="D234" s="4">
        <v>43169</v>
      </c>
      <c r="E234" s="3" t="s">
        <v>31</v>
      </c>
      <c r="F234" s="29">
        <v>2.2500994732554309</v>
      </c>
      <c r="G234" s="29">
        <v>0</v>
      </c>
      <c r="H234" s="29">
        <v>0.2</v>
      </c>
      <c r="I234" s="29">
        <v>0.27541856952080157</v>
      </c>
      <c r="J234" s="29">
        <v>2.7255180427762324</v>
      </c>
      <c r="K234" s="29">
        <v>1.34713499189441</v>
      </c>
      <c r="L234" s="29">
        <v>0</v>
      </c>
      <c r="M234" s="29">
        <v>0.2</v>
      </c>
      <c r="N234" s="29">
        <v>0.271292778529792</v>
      </c>
      <c r="O234" s="29">
        <v>1.818427770424202</v>
      </c>
    </row>
    <row r="235" spans="1:15" x14ac:dyDescent="0.25">
      <c r="A235" t="str">
        <f t="shared" si="3"/>
        <v>LDINPF43169</v>
      </c>
      <c r="B235" s="3" t="s">
        <v>32</v>
      </c>
      <c r="C235" s="3" t="s">
        <v>33</v>
      </c>
      <c r="D235" s="4">
        <v>43169</v>
      </c>
      <c r="E235" s="3" t="s">
        <v>34</v>
      </c>
      <c r="F235" s="29">
        <v>1.130021099511815</v>
      </c>
      <c r="G235" s="29">
        <v>0</v>
      </c>
      <c r="H235" s="29">
        <v>0</v>
      </c>
      <c r="I235" s="29">
        <v>6.8402160999610037E-2</v>
      </c>
      <c r="J235" s="29">
        <v>1.1984232605114249</v>
      </c>
      <c r="K235" s="29">
        <v>0.47760858778701198</v>
      </c>
      <c r="L235" s="29">
        <v>0</v>
      </c>
      <c r="M235" s="29">
        <v>0</v>
      </c>
      <c r="N235" s="29">
        <v>6.7970022165797631E-2</v>
      </c>
      <c r="O235" s="29">
        <v>0.5455786099528096</v>
      </c>
    </row>
    <row r="236" spans="1:15" x14ac:dyDescent="0.25">
      <c r="A236" t="str">
        <f t="shared" si="3"/>
        <v>LDMIPF43169</v>
      </c>
      <c r="B236" s="3" t="s">
        <v>35</v>
      </c>
      <c r="C236" s="3" t="s">
        <v>36</v>
      </c>
      <c r="D236" s="4">
        <v>43169</v>
      </c>
      <c r="E236" s="3" t="s">
        <v>37</v>
      </c>
      <c r="F236" s="29">
        <v>2.2378964895988247</v>
      </c>
      <c r="G236" s="29">
        <v>0</v>
      </c>
      <c r="H236" s="29">
        <v>0.2</v>
      </c>
      <c r="I236" s="29">
        <v>0.3272291273625752</v>
      </c>
      <c r="J236" s="29">
        <v>2.7651256169614</v>
      </c>
      <c r="K236" s="29">
        <v>1.5387541424820617</v>
      </c>
      <c r="L236" s="29">
        <v>0</v>
      </c>
      <c r="M236" s="29">
        <v>0.2</v>
      </c>
      <c r="N236" s="29">
        <v>0.30219387946927978</v>
      </c>
      <c r="O236" s="29">
        <v>2.0409480219513414</v>
      </c>
    </row>
    <row r="237" spans="1:15" x14ac:dyDescent="0.25">
      <c r="A237" t="str">
        <f t="shared" si="3"/>
        <v>LDSAPF43169</v>
      </c>
      <c r="B237" s="3" t="s">
        <v>38</v>
      </c>
      <c r="C237" s="3" t="s">
        <v>39</v>
      </c>
      <c r="D237" s="4">
        <v>43169</v>
      </c>
      <c r="E237" s="3" t="s">
        <v>40</v>
      </c>
      <c r="F237" s="29">
        <v>0.80000934592798689</v>
      </c>
      <c r="G237" s="29">
        <v>0</v>
      </c>
      <c r="H237" s="29">
        <v>0</v>
      </c>
      <c r="I237" s="29">
        <v>3.9600957019156058E-2</v>
      </c>
      <c r="J237" s="29">
        <v>0.83961030294714289</v>
      </c>
      <c r="K237" s="29">
        <v>0.25890751980357635</v>
      </c>
      <c r="L237" s="29">
        <v>0</v>
      </c>
      <c r="M237" s="29">
        <v>0</v>
      </c>
      <c r="N237" s="29">
        <v>3.7603416817145165E-2</v>
      </c>
      <c r="O237" s="29">
        <v>0.29651093662072153</v>
      </c>
    </row>
    <row r="238" spans="1:15" x14ac:dyDescent="0.25">
      <c r="A238" t="str">
        <f t="shared" si="3"/>
        <v>LEBALF43169</v>
      </c>
      <c r="B238" s="3" t="s">
        <v>41</v>
      </c>
      <c r="C238" s="3" t="s">
        <v>42</v>
      </c>
      <c r="D238" s="4">
        <v>43169</v>
      </c>
      <c r="E238" s="3" t="s">
        <v>43</v>
      </c>
      <c r="F238" s="29">
        <v>2.3260799236534568</v>
      </c>
      <c r="G238" s="29">
        <v>0.30002175291583888</v>
      </c>
      <c r="H238" s="29">
        <v>0.2</v>
      </c>
      <c r="I238" s="29">
        <v>5.8683468612248886E-2</v>
      </c>
      <c r="J238" s="29">
        <v>2.8847851451815449</v>
      </c>
      <c r="K238" s="29">
        <v>0.32410711376109019</v>
      </c>
      <c r="L238" s="29">
        <v>0</v>
      </c>
      <c r="M238" s="29">
        <v>0.2</v>
      </c>
      <c r="N238" s="29">
        <v>5.8340400667612195E-2</v>
      </c>
      <c r="O238" s="29">
        <v>0.58244751442870235</v>
      </c>
    </row>
    <row r="239" spans="1:15" x14ac:dyDescent="0.25">
      <c r="A239" t="str">
        <f t="shared" si="3"/>
        <v>LEBFSF43169</v>
      </c>
      <c r="B239" s="3" t="s">
        <v>44</v>
      </c>
      <c r="C239" s="3" t="s">
        <v>45</v>
      </c>
      <c r="D239" s="4">
        <v>43169</v>
      </c>
      <c r="E239" s="3" t="s">
        <v>46</v>
      </c>
      <c r="F239" s="29">
        <v>2.5001428986063594</v>
      </c>
      <c r="G239" s="29">
        <v>0.30002458003531701</v>
      </c>
      <c r="H239" s="29">
        <v>0.2</v>
      </c>
      <c r="I239" s="29">
        <v>0.21961786878701775</v>
      </c>
      <c r="J239" s="29">
        <v>3.2197853474286946</v>
      </c>
      <c r="K239" s="29">
        <v>1.0368620899407752</v>
      </c>
      <c r="L239" s="29">
        <v>0</v>
      </c>
      <c r="M239" s="29">
        <v>0.2</v>
      </c>
      <c r="N239" s="29">
        <v>0.20824993184205817</v>
      </c>
      <c r="O239" s="29">
        <v>1.4451120217828333</v>
      </c>
    </row>
    <row r="240" spans="1:15" x14ac:dyDescent="0.25">
      <c r="A240" t="str">
        <f t="shared" si="3"/>
        <v>LECHID43169</v>
      </c>
      <c r="B240" s="3" t="s">
        <v>47</v>
      </c>
      <c r="C240" s="3" t="s">
        <v>48</v>
      </c>
      <c r="D240" s="4">
        <v>43169</v>
      </c>
      <c r="E240" s="3" t="s">
        <v>49</v>
      </c>
      <c r="F240" s="29">
        <v>2.4754619568515364</v>
      </c>
      <c r="G240" s="29">
        <v>0</v>
      </c>
      <c r="H240" s="29">
        <v>0</v>
      </c>
      <c r="I240" s="29">
        <v>0.26918401811624026</v>
      </c>
      <c r="J240" s="29">
        <v>2.7446459749677765</v>
      </c>
      <c r="K240" s="29">
        <v>1.4774977466957888</v>
      </c>
      <c r="L240" s="29">
        <v>0</v>
      </c>
      <c r="M240" s="29">
        <v>0</v>
      </c>
      <c r="N240" s="29">
        <v>0.25156886665468325</v>
      </c>
      <c r="O240" s="29">
        <v>1.7290666133504722</v>
      </c>
    </row>
    <row r="241" spans="1:15" x14ac:dyDescent="0.25">
      <c r="A241" t="str">
        <f t="shared" si="3"/>
        <v>LEEQTF43169</v>
      </c>
      <c r="B241" s="3" t="s">
        <v>50</v>
      </c>
      <c r="C241" s="3" t="s">
        <v>51</v>
      </c>
      <c r="D241" s="4">
        <v>43169</v>
      </c>
      <c r="E241" s="3" t="s">
        <v>52</v>
      </c>
      <c r="F241" s="29">
        <v>2.3234801624455903</v>
      </c>
      <c r="G241" s="29">
        <v>0</v>
      </c>
      <c r="H241" s="29">
        <v>0.2</v>
      </c>
      <c r="I241" s="29">
        <v>0.28862802523997477</v>
      </c>
      <c r="J241" s="29">
        <v>2.8121081876855651</v>
      </c>
      <c r="K241" s="29">
        <v>1.4617705134392049</v>
      </c>
      <c r="L241" s="29">
        <v>0</v>
      </c>
      <c r="M241" s="29">
        <v>0.2</v>
      </c>
      <c r="N241" s="29">
        <v>0.2865285843210742</v>
      </c>
      <c r="O241" s="29">
        <v>1.948299097760279</v>
      </c>
    </row>
    <row r="242" spans="1:15" x14ac:dyDescent="0.25">
      <c r="A242" t="str">
        <f t="shared" si="3"/>
        <v>LEGROW43169</v>
      </c>
      <c r="B242" s="3" t="s">
        <v>53</v>
      </c>
      <c r="C242" s="3" t="s">
        <v>54</v>
      </c>
      <c r="D242" s="4">
        <v>43169</v>
      </c>
      <c r="E242" s="3" t="s">
        <v>55</v>
      </c>
      <c r="F242" s="29">
        <v>2.3569198446141764</v>
      </c>
      <c r="G242" s="29">
        <v>0.30002377602142999</v>
      </c>
      <c r="H242" s="29">
        <v>0.2</v>
      </c>
      <c r="I242" s="29">
        <v>0.27664475849659886</v>
      </c>
      <c r="J242" s="29">
        <v>3.1335883791322057</v>
      </c>
      <c r="K242" s="29">
        <v>1.4013369771297721</v>
      </c>
      <c r="L242" s="29">
        <v>0</v>
      </c>
      <c r="M242" s="29">
        <v>0.2</v>
      </c>
      <c r="N242" s="29">
        <v>0.27385164262443595</v>
      </c>
      <c r="O242" s="29">
        <v>1.875188619754208</v>
      </c>
    </row>
    <row r="243" spans="1:15" x14ac:dyDescent="0.25">
      <c r="A243" t="str">
        <f t="shared" si="3"/>
        <v>LEINFA43169</v>
      </c>
      <c r="B243" s="3" t="s">
        <v>56</v>
      </c>
      <c r="C243" s="3" t="s">
        <v>57</v>
      </c>
      <c r="D243" s="4">
        <v>43169</v>
      </c>
      <c r="E243" s="3" t="s">
        <v>58</v>
      </c>
      <c r="F243" s="29">
        <v>2.5001242752931305</v>
      </c>
      <c r="G243" s="29">
        <v>0</v>
      </c>
      <c r="H243" s="29">
        <v>0.2</v>
      </c>
      <c r="I243" s="29">
        <v>0.25381999772550656</v>
      </c>
      <c r="J243" s="29">
        <v>2.9539442730186374</v>
      </c>
      <c r="K243" s="29">
        <v>1.213544696915863</v>
      </c>
      <c r="L243" s="29">
        <v>0</v>
      </c>
      <c r="M243" s="29">
        <v>0.2</v>
      </c>
      <c r="N243" s="29">
        <v>0.24184695402509723</v>
      </c>
      <c r="O243" s="29">
        <v>1.6553916509409601</v>
      </c>
    </row>
    <row r="244" spans="1:15" x14ac:dyDescent="0.25">
      <c r="A244" t="str">
        <f t="shared" si="3"/>
        <v>LEINNF43169</v>
      </c>
      <c r="B244" s="3" t="s">
        <v>59</v>
      </c>
      <c r="C244" s="3" t="s">
        <v>60</v>
      </c>
      <c r="D244" s="4">
        <v>43169</v>
      </c>
      <c r="E244" s="3" t="s">
        <v>93</v>
      </c>
      <c r="F244" s="29">
        <v>1.2000281955989471</v>
      </c>
      <c r="G244" s="29">
        <v>0</v>
      </c>
      <c r="H244" s="29">
        <v>0</v>
      </c>
      <c r="I244" s="29">
        <v>4.5004578396101273E-2</v>
      </c>
      <c r="J244" s="29">
        <v>1.2450327739950484</v>
      </c>
      <c r="K244" s="29">
        <v>0.64447498091421096</v>
      </c>
      <c r="L244" s="29">
        <v>0</v>
      </c>
      <c r="M244" s="29">
        <v>0</v>
      </c>
      <c r="N244" s="29">
        <v>4.4000816908091107E-2</v>
      </c>
      <c r="O244" s="29">
        <v>0.68847579782230206</v>
      </c>
    </row>
    <row r="245" spans="1:15" x14ac:dyDescent="0.25">
      <c r="A245" t="str">
        <f t="shared" si="3"/>
        <v>LEINSX43169</v>
      </c>
      <c r="B245" s="3" t="s">
        <v>61</v>
      </c>
      <c r="C245" s="3" t="s">
        <v>62</v>
      </c>
      <c r="D245" s="4">
        <v>43169</v>
      </c>
      <c r="E245" s="3" t="s">
        <v>92</v>
      </c>
      <c r="F245" s="29">
        <v>1.7000611826075305</v>
      </c>
      <c r="G245" s="29">
        <v>0</v>
      </c>
      <c r="H245" s="29">
        <v>0</v>
      </c>
      <c r="I245" s="29">
        <v>0.12600513148349371</v>
      </c>
      <c r="J245" s="29">
        <v>1.8260663140910243</v>
      </c>
      <c r="K245" s="29">
        <v>1.1381408089417571</v>
      </c>
      <c r="L245" s="29">
        <v>0</v>
      </c>
      <c r="M245" s="29">
        <v>0</v>
      </c>
      <c r="N245" s="29">
        <v>0.11486416699695687</v>
      </c>
      <c r="O245" s="29">
        <v>1.2530049759387138</v>
      </c>
    </row>
    <row r="246" spans="1:15" x14ac:dyDescent="0.25">
      <c r="A246" t="str">
        <f t="shared" si="3"/>
        <v>LEMIDF43169</v>
      </c>
      <c r="B246" s="3" t="s">
        <v>63</v>
      </c>
      <c r="C246" s="3" t="s">
        <v>64</v>
      </c>
      <c r="D246" s="4">
        <v>43169</v>
      </c>
      <c r="E246" s="3" t="s">
        <v>65</v>
      </c>
      <c r="F246" s="29">
        <v>2.3403595683487617</v>
      </c>
      <c r="G246" s="29">
        <v>0.30002191048321525</v>
      </c>
      <c r="H246" s="29">
        <v>0.2</v>
      </c>
      <c r="I246" s="29">
        <v>6.1253821493841988E-2</v>
      </c>
      <c r="J246" s="29">
        <v>2.9016353003258191</v>
      </c>
      <c r="K246" s="29">
        <v>0.3308516050528561</v>
      </c>
      <c r="L246" s="29">
        <v>0</v>
      </c>
      <c r="M246" s="29">
        <v>0.2</v>
      </c>
      <c r="N246" s="29">
        <v>5.9553455401546621E-2</v>
      </c>
      <c r="O246" s="29">
        <v>0.59040506045440277</v>
      </c>
    </row>
    <row r="247" spans="1:15" x14ac:dyDescent="0.25">
      <c r="A247" t="str">
        <f t="shared" si="3"/>
        <v>LET10043169</v>
      </c>
      <c r="B247" s="3" t="s">
        <v>66</v>
      </c>
      <c r="C247" s="3" t="s">
        <v>67</v>
      </c>
      <c r="D247" s="4">
        <v>43169</v>
      </c>
      <c r="E247" s="3" t="s">
        <v>68</v>
      </c>
      <c r="F247" s="29">
        <v>0.24987840434011147</v>
      </c>
      <c r="G247" s="29">
        <v>0</v>
      </c>
      <c r="H247" s="29">
        <v>0</v>
      </c>
      <c r="I247" s="29">
        <v>8.9779003641476431E-3</v>
      </c>
      <c r="J247" s="29">
        <v>0.25885630470425913</v>
      </c>
      <c r="K247" s="29">
        <v>0</v>
      </c>
      <c r="L247" s="29">
        <v>0</v>
      </c>
      <c r="M247" s="29">
        <v>0</v>
      </c>
      <c r="N247" s="29">
        <v>0</v>
      </c>
      <c r="O247" s="29">
        <v>0</v>
      </c>
    </row>
    <row r="248" spans="1:15" x14ac:dyDescent="0.25">
      <c r="A248" t="str">
        <f t="shared" si="3"/>
        <v>LETAXP43169</v>
      </c>
      <c r="B248" s="3" t="s">
        <v>69</v>
      </c>
      <c r="C248" s="3" t="s">
        <v>70</v>
      </c>
      <c r="D248" s="4">
        <v>43169</v>
      </c>
      <c r="E248" s="3" t="s">
        <v>71</v>
      </c>
      <c r="F248" s="29">
        <v>2.4115192186140564</v>
      </c>
      <c r="G248" s="29">
        <v>0.30002250581534345</v>
      </c>
      <c r="H248" s="29">
        <v>0</v>
      </c>
      <c r="I248" s="29">
        <v>0.25767193456733356</v>
      </c>
      <c r="J248" s="29">
        <v>2.9692136589967335</v>
      </c>
      <c r="K248" s="29">
        <v>1.4362927495712137</v>
      </c>
      <c r="L248" s="29">
        <v>0</v>
      </c>
      <c r="M248" s="29">
        <v>0</v>
      </c>
      <c r="N248" s="29">
        <v>0.244147949477688</v>
      </c>
      <c r="O248" s="29">
        <v>1.6804406990489016</v>
      </c>
    </row>
    <row r="249" spans="1:15" x14ac:dyDescent="0.25">
      <c r="A249" t="str">
        <f t="shared" si="3"/>
        <v>LETF5043169</v>
      </c>
      <c r="B249" s="3" t="s">
        <v>72</v>
      </c>
      <c r="C249" s="3" t="s">
        <v>73</v>
      </c>
      <c r="D249" s="4">
        <v>43169</v>
      </c>
      <c r="E249" s="3" t="s">
        <v>74</v>
      </c>
      <c r="F249" s="29">
        <v>9.9985463295066926E-2</v>
      </c>
      <c r="G249" s="29">
        <v>0</v>
      </c>
      <c r="H249" s="29">
        <v>0</v>
      </c>
      <c r="I249" s="29">
        <v>1.7973368102307949E-3</v>
      </c>
      <c r="J249" s="29">
        <v>0.10178280010529772</v>
      </c>
      <c r="K249" s="29">
        <v>0</v>
      </c>
      <c r="L249" s="29">
        <v>0</v>
      </c>
      <c r="M249" s="29">
        <v>0</v>
      </c>
      <c r="N249" s="29">
        <v>0</v>
      </c>
      <c r="O249" s="29">
        <v>0</v>
      </c>
    </row>
    <row r="250" spans="1:15" x14ac:dyDescent="0.25">
      <c r="A250" t="str">
        <f t="shared" si="3"/>
        <v>LETFSX43169</v>
      </c>
      <c r="B250" s="3" t="s">
        <v>75</v>
      </c>
      <c r="C250" s="3" t="s">
        <v>76</v>
      </c>
      <c r="D250" s="4">
        <v>43169</v>
      </c>
      <c r="E250" s="3" t="s">
        <v>77</v>
      </c>
      <c r="F250" s="29">
        <v>0.10000015533731153</v>
      </c>
      <c r="G250" s="29">
        <v>0</v>
      </c>
      <c r="H250" s="29">
        <v>0</v>
      </c>
      <c r="I250" s="29">
        <v>0</v>
      </c>
      <c r="J250" s="29">
        <v>0.10000015533731153</v>
      </c>
      <c r="K250" s="29">
        <v>0</v>
      </c>
      <c r="L250" s="29">
        <v>0</v>
      </c>
      <c r="M250" s="29">
        <v>0</v>
      </c>
      <c r="N250" s="29">
        <v>0</v>
      </c>
      <c r="O250" s="29">
        <v>0</v>
      </c>
    </row>
    <row r="251" spans="1:15" x14ac:dyDescent="0.25">
      <c r="A251" t="str">
        <f t="shared" si="3"/>
        <v>LEULIS43169</v>
      </c>
      <c r="B251" s="3" t="s">
        <v>78</v>
      </c>
      <c r="C251" s="3" t="s">
        <v>79</v>
      </c>
      <c r="D251" s="4">
        <v>43169</v>
      </c>
      <c r="E251" s="3" t="s">
        <v>80</v>
      </c>
      <c r="F251" s="29">
        <v>2.3502997912690464</v>
      </c>
      <c r="G251" s="29">
        <v>0</v>
      </c>
      <c r="H251" s="29">
        <v>0</v>
      </c>
      <c r="I251" s="29">
        <v>0.24845443718699006</v>
      </c>
      <c r="J251" s="29">
        <v>2.5987542284560363</v>
      </c>
      <c r="K251" s="29">
        <v>1.2717261384127976</v>
      </c>
      <c r="L251" s="29">
        <v>0</v>
      </c>
      <c r="M251" s="29">
        <v>0</v>
      </c>
      <c r="N251" s="29">
        <v>0.21631250201927477</v>
      </c>
      <c r="O251" s="29">
        <v>1.4880386404320722</v>
      </c>
    </row>
    <row r="252" spans="1:15" x14ac:dyDescent="0.25">
      <c r="A252" t="str">
        <f t="shared" si="3"/>
        <v>LLIQDF43169</v>
      </c>
      <c r="B252" s="3" t="s">
        <v>81</v>
      </c>
      <c r="C252" s="3" t="s">
        <v>82</v>
      </c>
      <c r="D252" s="4">
        <v>43169</v>
      </c>
      <c r="E252" s="3" t="s">
        <v>83</v>
      </c>
      <c r="F252" s="29">
        <v>0.23876745841345134</v>
      </c>
      <c r="G252" s="29">
        <v>0</v>
      </c>
      <c r="H252" s="29">
        <v>0</v>
      </c>
      <c r="I252" s="29">
        <v>5.1769210564157203E-3</v>
      </c>
      <c r="J252" s="29">
        <v>0.24394437946986708</v>
      </c>
      <c r="K252" s="29">
        <v>9.8752673348084033E-2</v>
      </c>
      <c r="L252" s="29">
        <v>0</v>
      </c>
      <c r="M252" s="29">
        <v>0</v>
      </c>
      <c r="N252" s="29">
        <v>5.1753627029693643E-3</v>
      </c>
      <c r="O252" s="29">
        <v>0.1039280360510534</v>
      </c>
    </row>
    <row r="253" spans="1:15" x14ac:dyDescent="0.25">
      <c r="A253" t="str">
        <f t="shared" si="3"/>
        <v>LDBOND43170</v>
      </c>
      <c r="B253" s="3" t="s">
        <v>11</v>
      </c>
      <c r="C253" s="3" t="s">
        <v>12</v>
      </c>
      <c r="D253" s="4">
        <v>43170</v>
      </c>
      <c r="E253" s="3" t="s">
        <v>13</v>
      </c>
      <c r="F253" s="29">
        <v>1.0700190079052492</v>
      </c>
      <c r="G253" s="29">
        <v>0</v>
      </c>
      <c r="H253" s="29">
        <v>0</v>
      </c>
      <c r="I253" s="29">
        <v>9.540302060630268E-2</v>
      </c>
      <c r="J253" s="29">
        <v>1.1654220285115517</v>
      </c>
      <c r="K253" s="29">
        <v>0.56642022284548399</v>
      </c>
      <c r="L253" s="29">
        <v>0</v>
      </c>
      <c r="M253" s="29">
        <v>0</v>
      </c>
      <c r="N253" s="29">
        <v>9.4756938038023153E-2</v>
      </c>
      <c r="O253" s="29">
        <v>0.66117716088350709</v>
      </c>
    </row>
    <row r="254" spans="1:15" x14ac:dyDescent="0.25">
      <c r="A254" t="str">
        <f t="shared" si="3"/>
        <v>LDCPO243170</v>
      </c>
      <c r="B254" s="3" t="s">
        <v>14</v>
      </c>
      <c r="C254" s="3" t="s">
        <v>15</v>
      </c>
      <c r="D254" s="4">
        <v>43170</v>
      </c>
      <c r="E254" s="3" t="s">
        <v>16</v>
      </c>
      <c r="F254" s="29">
        <v>2.2500778144291154</v>
      </c>
      <c r="G254" s="29">
        <v>0</v>
      </c>
      <c r="H254" s="29">
        <v>0</v>
      </c>
      <c r="I254" s="29">
        <v>0.28802005433580613</v>
      </c>
      <c r="J254" s="29">
        <v>2.5380978687649214</v>
      </c>
      <c r="K254" s="29">
        <v>1.7501233041572022</v>
      </c>
      <c r="L254" s="29">
        <v>0</v>
      </c>
      <c r="M254" s="29">
        <v>0</v>
      </c>
      <c r="N254" s="29">
        <v>0.2879314471725597</v>
      </c>
      <c r="O254" s="29">
        <v>2.0380547513297618</v>
      </c>
    </row>
    <row r="255" spans="1:15" x14ac:dyDescent="0.25">
      <c r="A255" t="str">
        <f t="shared" si="3"/>
        <v>LDDAF143170</v>
      </c>
      <c r="B255" s="3" t="s">
        <v>17</v>
      </c>
      <c r="C255" s="3" t="s">
        <v>18</v>
      </c>
      <c r="D255" s="4">
        <v>43170</v>
      </c>
      <c r="E255" s="5" t="s">
        <v>19</v>
      </c>
      <c r="F255" s="29">
        <v>2.2500846584765233</v>
      </c>
      <c r="G255" s="29">
        <v>0</v>
      </c>
      <c r="H255" s="29">
        <v>0</v>
      </c>
      <c r="I255" s="29">
        <v>0.17460998918266288</v>
      </c>
      <c r="J255" s="29">
        <v>2.424694647659186</v>
      </c>
      <c r="K255" s="29">
        <v>1.080013798030774</v>
      </c>
      <c r="L255" s="29">
        <v>0</v>
      </c>
      <c r="M255" s="29">
        <v>0</v>
      </c>
      <c r="N255" s="29">
        <v>0.17460862163291238</v>
      </c>
      <c r="O255" s="29">
        <v>1.2546224196636864</v>
      </c>
    </row>
    <row r="256" spans="1:15" x14ac:dyDescent="0.25">
      <c r="A256" t="str">
        <f t="shared" si="3"/>
        <v>LDDAF243170</v>
      </c>
      <c r="B256" s="3" t="s">
        <v>20</v>
      </c>
      <c r="C256" s="3" t="s">
        <v>21</v>
      </c>
      <c r="D256" s="4">
        <v>43170</v>
      </c>
      <c r="E256" s="3" t="s">
        <v>22</v>
      </c>
      <c r="F256" s="29">
        <v>2.2500903700797545</v>
      </c>
      <c r="G256" s="29">
        <v>0</v>
      </c>
      <c r="H256" s="29">
        <v>0</v>
      </c>
      <c r="I256" s="29">
        <v>0.19801303605901283</v>
      </c>
      <c r="J256" s="29">
        <v>2.4481034061387672</v>
      </c>
      <c r="K256" s="29">
        <v>1.2200129599221989</v>
      </c>
      <c r="L256" s="29">
        <v>0</v>
      </c>
      <c r="M256" s="29">
        <v>0</v>
      </c>
      <c r="N256" s="29">
        <v>0.19800579477859617</v>
      </c>
      <c r="O256" s="29">
        <v>1.4180187547007952</v>
      </c>
    </row>
    <row r="257" spans="1:15" x14ac:dyDescent="0.25">
      <c r="A257" t="str">
        <f t="shared" si="3"/>
        <v>LDDAF343170</v>
      </c>
      <c r="B257" s="3" t="s">
        <v>23</v>
      </c>
      <c r="C257" s="3" t="s">
        <v>24</v>
      </c>
      <c r="D257" s="4">
        <v>43170</v>
      </c>
      <c r="E257" s="3" t="s">
        <v>25</v>
      </c>
      <c r="F257" s="29">
        <v>2.2500906151741504</v>
      </c>
      <c r="G257" s="29">
        <v>0</v>
      </c>
      <c r="H257" s="29">
        <v>0</v>
      </c>
      <c r="I257" s="29">
        <v>0.19621543434345276</v>
      </c>
      <c r="J257" s="29">
        <v>2.4463060495176032</v>
      </c>
      <c r="K257" s="29">
        <v>1.2300144267160762</v>
      </c>
      <c r="L257" s="29">
        <v>0</v>
      </c>
      <c r="M257" s="29">
        <v>0</v>
      </c>
      <c r="N257" s="29">
        <v>0.19620678735173877</v>
      </c>
      <c r="O257" s="29">
        <v>1.426221214067815</v>
      </c>
    </row>
    <row r="258" spans="1:15" x14ac:dyDescent="0.25">
      <c r="A258" t="str">
        <f t="shared" si="3"/>
        <v>LDGETF43170</v>
      </c>
      <c r="B258" s="3" t="s">
        <v>26</v>
      </c>
      <c r="C258" s="3" t="s">
        <v>27</v>
      </c>
      <c r="D258" s="4">
        <v>43170</v>
      </c>
      <c r="E258" s="3" t="s">
        <v>28</v>
      </c>
      <c r="F258" s="29">
        <v>0.25000024462016668</v>
      </c>
      <c r="G258" s="29">
        <v>0</v>
      </c>
      <c r="H258" s="29">
        <v>0</v>
      </c>
      <c r="I258" s="29">
        <v>2.7000675679436214E-2</v>
      </c>
      <c r="J258" s="29">
        <v>0.27700092029960288</v>
      </c>
      <c r="K258" s="29">
        <v>0</v>
      </c>
      <c r="L258" s="29">
        <v>0</v>
      </c>
      <c r="M258" s="29">
        <v>0</v>
      </c>
      <c r="N258" s="29">
        <v>0</v>
      </c>
      <c r="O258" s="29">
        <v>0</v>
      </c>
    </row>
    <row r="259" spans="1:15" x14ac:dyDescent="0.25">
      <c r="A259" t="str">
        <f t="shared" si="3"/>
        <v>LDGSEC43170</v>
      </c>
      <c r="B259" s="3" t="s">
        <v>29</v>
      </c>
      <c r="C259" s="3" t="s">
        <v>30</v>
      </c>
      <c r="D259" s="4">
        <v>43170</v>
      </c>
      <c r="E259" s="3" t="s">
        <v>31</v>
      </c>
      <c r="F259" s="29">
        <v>2.2500977125742025</v>
      </c>
      <c r="G259" s="29">
        <v>0</v>
      </c>
      <c r="H259" s="29">
        <v>0.2</v>
      </c>
      <c r="I259" s="29">
        <v>0.27541956590176164</v>
      </c>
      <c r="J259" s="29">
        <v>2.7255172784759645</v>
      </c>
      <c r="K259" s="29">
        <v>1.347140431541092</v>
      </c>
      <c r="L259" s="29">
        <v>0</v>
      </c>
      <c r="M259" s="29">
        <v>0.2</v>
      </c>
      <c r="N259" s="29">
        <v>0.27129251476597632</v>
      </c>
      <c r="O259" s="29">
        <v>1.8184329463070683</v>
      </c>
    </row>
    <row r="260" spans="1:15" x14ac:dyDescent="0.25">
      <c r="A260" t="str">
        <f t="shared" ref="A260:A323" si="4">C260&amp;D260</f>
        <v>LDINPF43170</v>
      </c>
      <c r="B260" s="3" t="s">
        <v>32</v>
      </c>
      <c r="C260" s="3" t="s">
        <v>33</v>
      </c>
      <c r="D260" s="4">
        <v>43170</v>
      </c>
      <c r="E260" s="3" t="s">
        <v>34</v>
      </c>
      <c r="F260" s="29">
        <v>1.1300212231905968</v>
      </c>
      <c r="G260" s="29">
        <v>0</v>
      </c>
      <c r="H260" s="29">
        <v>0</v>
      </c>
      <c r="I260" s="29">
        <v>6.8401742640193983E-2</v>
      </c>
      <c r="J260" s="29">
        <v>1.1984229658307908</v>
      </c>
      <c r="K260" s="29">
        <v>0.47760915864827147</v>
      </c>
      <c r="L260" s="29">
        <v>0</v>
      </c>
      <c r="M260" s="29">
        <v>0</v>
      </c>
      <c r="N260" s="29">
        <v>6.7970630091215817E-2</v>
      </c>
      <c r="O260" s="29">
        <v>0.54557978873948731</v>
      </c>
    </row>
    <row r="261" spans="1:15" x14ac:dyDescent="0.25">
      <c r="A261" t="str">
        <f t="shared" si="4"/>
        <v>LDMIPF43170</v>
      </c>
      <c r="B261" s="3" t="s">
        <v>35</v>
      </c>
      <c r="C261" s="3" t="s">
        <v>36</v>
      </c>
      <c r="D261" s="4">
        <v>43170</v>
      </c>
      <c r="E261" s="3" t="s">
        <v>37</v>
      </c>
      <c r="F261" s="29">
        <v>2.2378742907244891</v>
      </c>
      <c r="G261" s="29">
        <v>0</v>
      </c>
      <c r="H261" s="29">
        <v>0.2</v>
      </c>
      <c r="I261" s="29">
        <v>0.32722466546619638</v>
      </c>
      <c r="J261" s="29">
        <v>2.7650989561906858</v>
      </c>
      <c r="K261" s="29">
        <v>1.5387523456828012</v>
      </c>
      <c r="L261" s="29">
        <v>0</v>
      </c>
      <c r="M261" s="29">
        <v>0.2</v>
      </c>
      <c r="N261" s="29">
        <v>0.30219677178705723</v>
      </c>
      <c r="O261" s="29">
        <v>2.0409491174698582</v>
      </c>
    </row>
    <row r="262" spans="1:15" x14ac:dyDescent="0.25">
      <c r="A262" t="str">
        <f t="shared" si="4"/>
        <v>LDSAPF43170</v>
      </c>
      <c r="B262" s="3" t="s">
        <v>38</v>
      </c>
      <c r="C262" s="3" t="s">
        <v>39</v>
      </c>
      <c r="D262" s="4">
        <v>43170</v>
      </c>
      <c r="E262" s="3" t="s">
        <v>40</v>
      </c>
      <c r="F262" s="29">
        <v>0.80000934550209446</v>
      </c>
      <c r="G262" s="29">
        <v>0</v>
      </c>
      <c r="H262" s="29">
        <v>0</v>
      </c>
      <c r="I262" s="29">
        <v>3.9600899000250524E-2</v>
      </c>
      <c r="J262" s="29">
        <v>0.839610244502345</v>
      </c>
      <c r="K262" s="29">
        <v>0.25890976650879266</v>
      </c>
      <c r="L262" s="29">
        <v>0</v>
      </c>
      <c r="M262" s="29">
        <v>0</v>
      </c>
      <c r="N262" s="29">
        <v>3.7603849937448953E-2</v>
      </c>
      <c r="O262" s="29">
        <v>0.29651361644624163</v>
      </c>
    </row>
    <row r="263" spans="1:15" x14ac:dyDescent="0.25">
      <c r="A263" t="str">
        <f t="shared" si="4"/>
        <v>LEBALF43170</v>
      </c>
      <c r="B263" s="3" t="s">
        <v>41</v>
      </c>
      <c r="C263" s="3" t="s">
        <v>42</v>
      </c>
      <c r="D263" s="4">
        <v>43170</v>
      </c>
      <c r="E263" s="3" t="s">
        <v>43</v>
      </c>
      <c r="F263" s="29">
        <v>2.3260803608365634</v>
      </c>
      <c r="G263" s="29">
        <v>0.30002167140829855</v>
      </c>
      <c r="H263" s="29">
        <v>0.2</v>
      </c>
      <c r="I263" s="29">
        <v>5.8683879150671574E-2</v>
      </c>
      <c r="J263" s="29">
        <v>2.8847859113955336</v>
      </c>
      <c r="K263" s="29">
        <v>0.32410634061918081</v>
      </c>
      <c r="L263" s="29">
        <v>0</v>
      </c>
      <c r="M263" s="29">
        <v>0.2</v>
      </c>
      <c r="N263" s="29">
        <v>5.8339059499764534E-2</v>
      </c>
      <c r="O263" s="29">
        <v>0.58244540011894541</v>
      </c>
    </row>
    <row r="264" spans="1:15" x14ac:dyDescent="0.25">
      <c r="A264" t="str">
        <f t="shared" si="4"/>
        <v>LEBFSF43170</v>
      </c>
      <c r="B264" s="3" t="s">
        <v>44</v>
      </c>
      <c r="C264" s="3" t="s">
        <v>45</v>
      </c>
      <c r="D264" s="4">
        <v>43170</v>
      </c>
      <c r="E264" s="3" t="s">
        <v>46</v>
      </c>
      <c r="F264" s="29">
        <v>2.5001431913103547</v>
      </c>
      <c r="G264" s="29">
        <v>0.30002440260072433</v>
      </c>
      <c r="H264" s="29">
        <v>0.2</v>
      </c>
      <c r="I264" s="29">
        <v>0.21961910077735397</v>
      </c>
      <c r="J264" s="29">
        <v>3.219786694688433</v>
      </c>
      <c r="K264" s="29">
        <v>1.0368609279941152</v>
      </c>
      <c r="L264" s="29">
        <v>0</v>
      </c>
      <c r="M264" s="29">
        <v>0.2</v>
      </c>
      <c r="N264" s="29">
        <v>0.20824540945626382</v>
      </c>
      <c r="O264" s="29">
        <v>1.445106337450379</v>
      </c>
    </row>
    <row r="265" spans="1:15" x14ac:dyDescent="0.25">
      <c r="A265" t="str">
        <f t="shared" si="4"/>
        <v>LECHID43170</v>
      </c>
      <c r="B265" s="3" t="s">
        <v>47</v>
      </c>
      <c r="C265" s="3" t="s">
        <v>48</v>
      </c>
      <c r="D265" s="4">
        <v>43170</v>
      </c>
      <c r="E265" s="3" t="s">
        <v>49</v>
      </c>
      <c r="F265" s="29">
        <v>2.4754551104065996</v>
      </c>
      <c r="G265" s="29">
        <v>0</v>
      </c>
      <c r="H265" s="29">
        <v>0</v>
      </c>
      <c r="I265" s="29">
        <v>0.26918342610647822</v>
      </c>
      <c r="J265" s="29">
        <v>2.7446385365130777</v>
      </c>
      <c r="K265" s="29">
        <v>1.4775186660071538</v>
      </c>
      <c r="L265" s="29">
        <v>0</v>
      </c>
      <c r="M265" s="29">
        <v>0</v>
      </c>
      <c r="N265" s="29">
        <v>0.25156562742668431</v>
      </c>
      <c r="O265" s="29">
        <v>1.729084293433838</v>
      </c>
    </row>
    <row r="266" spans="1:15" x14ac:dyDescent="0.25">
      <c r="A266" t="str">
        <f t="shared" si="4"/>
        <v>LEEQTF43170</v>
      </c>
      <c r="B266" s="3" t="s">
        <v>50</v>
      </c>
      <c r="C266" s="3" t="s">
        <v>51</v>
      </c>
      <c r="D266" s="4">
        <v>43170</v>
      </c>
      <c r="E266" s="3" t="s">
        <v>52</v>
      </c>
      <c r="F266" s="29">
        <v>2.3234849682852574</v>
      </c>
      <c r="G266" s="29">
        <v>0</v>
      </c>
      <c r="H266" s="29">
        <v>0.2</v>
      </c>
      <c r="I266" s="29">
        <v>0.28862892566848536</v>
      </c>
      <c r="J266" s="29">
        <v>2.8121138939537431</v>
      </c>
      <c r="K266" s="29">
        <v>1.461774917280396</v>
      </c>
      <c r="L266" s="29">
        <v>0</v>
      </c>
      <c r="M266" s="29">
        <v>0.2</v>
      </c>
      <c r="N266" s="29">
        <v>0.28652941825387163</v>
      </c>
      <c r="O266" s="29">
        <v>1.9483043355342675</v>
      </c>
    </row>
    <row r="267" spans="1:15" x14ac:dyDescent="0.25">
      <c r="A267" t="str">
        <f t="shared" si="4"/>
        <v>LEGROW43170</v>
      </c>
      <c r="B267" s="3" t="s">
        <v>53</v>
      </c>
      <c r="C267" s="3" t="s">
        <v>54</v>
      </c>
      <c r="D267" s="4">
        <v>43170</v>
      </c>
      <c r="E267" s="3" t="s">
        <v>55</v>
      </c>
      <c r="F267" s="29">
        <v>2.3569266337247541</v>
      </c>
      <c r="G267" s="29">
        <v>0.30002378237443</v>
      </c>
      <c r="H267" s="29">
        <v>0.2</v>
      </c>
      <c r="I267" s="29">
        <v>0.27664668937627424</v>
      </c>
      <c r="J267" s="29">
        <v>3.1335971054754586</v>
      </c>
      <c r="K267" s="29">
        <v>1.4013441106005591</v>
      </c>
      <c r="L267" s="29">
        <v>0</v>
      </c>
      <c r="M267" s="29">
        <v>0.2</v>
      </c>
      <c r="N267" s="29">
        <v>0.27385112237181974</v>
      </c>
      <c r="O267" s="29">
        <v>1.8751952329723789</v>
      </c>
    </row>
    <row r="268" spans="1:15" x14ac:dyDescent="0.25">
      <c r="A268" t="str">
        <f t="shared" si="4"/>
        <v>LEINFA43170</v>
      </c>
      <c r="B268" s="3" t="s">
        <v>56</v>
      </c>
      <c r="C268" s="3" t="s">
        <v>57</v>
      </c>
      <c r="D268" s="4">
        <v>43170</v>
      </c>
      <c r="E268" s="3" t="s">
        <v>58</v>
      </c>
      <c r="F268" s="29">
        <v>2.5001236287554294</v>
      </c>
      <c r="G268" s="29">
        <v>0</v>
      </c>
      <c r="H268" s="29">
        <v>0.2</v>
      </c>
      <c r="I268" s="29">
        <v>0.25381934229707542</v>
      </c>
      <c r="J268" s="29">
        <v>2.9539429710525051</v>
      </c>
      <c r="K268" s="29">
        <v>1.2135388204197903</v>
      </c>
      <c r="L268" s="29">
        <v>0</v>
      </c>
      <c r="M268" s="29">
        <v>0.2</v>
      </c>
      <c r="N268" s="29">
        <v>0.24184936871103038</v>
      </c>
      <c r="O268" s="29">
        <v>1.6553881891308206</v>
      </c>
    </row>
    <row r="269" spans="1:15" x14ac:dyDescent="0.25">
      <c r="A269" t="str">
        <f t="shared" si="4"/>
        <v>LEINNF43170</v>
      </c>
      <c r="B269" s="3" t="s">
        <v>59</v>
      </c>
      <c r="C269" s="3" t="s">
        <v>60</v>
      </c>
      <c r="D269" s="4">
        <v>43170</v>
      </c>
      <c r="E269" s="3" t="s">
        <v>93</v>
      </c>
      <c r="F269" s="29">
        <v>1.2000209584081383</v>
      </c>
      <c r="G269" s="29">
        <v>0</v>
      </c>
      <c r="H269" s="29">
        <v>0</v>
      </c>
      <c r="I269" s="29">
        <v>4.5004713289502937E-2</v>
      </c>
      <c r="J269" s="29">
        <v>1.2450256716976411</v>
      </c>
      <c r="K269" s="29">
        <v>0.64448028952045222</v>
      </c>
      <c r="L269" s="29">
        <v>0</v>
      </c>
      <c r="M269" s="29">
        <v>0</v>
      </c>
      <c r="N269" s="29">
        <v>4.4000277900851897E-2</v>
      </c>
      <c r="O269" s="29">
        <v>0.68848056742130415</v>
      </c>
    </row>
    <row r="270" spans="1:15" x14ac:dyDescent="0.25">
      <c r="A270" t="str">
        <f t="shared" si="4"/>
        <v>LEINSX43170</v>
      </c>
      <c r="B270" s="3" t="s">
        <v>61</v>
      </c>
      <c r="C270" s="3" t="s">
        <v>62</v>
      </c>
      <c r="D270" s="4">
        <v>43170</v>
      </c>
      <c r="E270" s="3" t="s">
        <v>92</v>
      </c>
      <c r="F270" s="29">
        <v>1.7000639466863854</v>
      </c>
      <c r="G270" s="29">
        <v>0</v>
      </c>
      <c r="H270" s="29">
        <v>0</v>
      </c>
      <c r="I270" s="29">
        <v>0.12601128551081711</v>
      </c>
      <c r="J270" s="29">
        <v>1.8260752321972025</v>
      </c>
      <c r="K270" s="29">
        <v>1.1381345249861325</v>
      </c>
      <c r="L270" s="29">
        <v>0</v>
      </c>
      <c r="M270" s="29">
        <v>0</v>
      </c>
      <c r="N270" s="29">
        <v>0.11483864036083838</v>
      </c>
      <c r="O270" s="29">
        <v>1.2529731653469709</v>
      </c>
    </row>
    <row r="271" spans="1:15" x14ac:dyDescent="0.25">
      <c r="A271" t="str">
        <f t="shared" si="4"/>
        <v>LEMIDF43170</v>
      </c>
      <c r="B271" s="3" t="s">
        <v>63</v>
      </c>
      <c r="C271" s="3" t="s">
        <v>64</v>
      </c>
      <c r="D271" s="4">
        <v>43170</v>
      </c>
      <c r="E271" s="3" t="s">
        <v>65</v>
      </c>
      <c r="F271" s="29">
        <v>2.3403644765928178</v>
      </c>
      <c r="G271" s="29">
        <v>0.30002188571916649</v>
      </c>
      <c r="H271" s="29">
        <v>0.2</v>
      </c>
      <c r="I271" s="29">
        <v>6.1254577529020846E-2</v>
      </c>
      <c r="J271" s="29">
        <v>2.9016409398410055</v>
      </c>
      <c r="K271" s="29">
        <v>0.33085581610775455</v>
      </c>
      <c r="L271" s="29">
        <v>0</v>
      </c>
      <c r="M271" s="29">
        <v>0.2</v>
      </c>
      <c r="N271" s="29">
        <v>5.9555192678860204E-2</v>
      </c>
      <c r="O271" s="29">
        <v>0.59041100878661479</v>
      </c>
    </row>
    <row r="272" spans="1:15" x14ac:dyDescent="0.25">
      <c r="A272" t="str">
        <f t="shared" si="4"/>
        <v>LET10043170</v>
      </c>
      <c r="B272" s="3" t="s">
        <v>66</v>
      </c>
      <c r="C272" s="3" t="s">
        <v>67</v>
      </c>
      <c r="D272" s="4">
        <v>43170</v>
      </c>
      <c r="E272" s="3" t="s">
        <v>68</v>
      </c>
      <c r="F272" s="29">
        <v>0.24987828142580579</v>
      </c>
      <c r="G272" s="29">
        <v>0</v>
      </c>
      <c r="H272" s="29">
        <v>0</v>
      </c>
      <c r="I272" s="29">
        <v>8.9779599498969395E-3</v>
      </c>
      <c r="J272" s="29">
        <v>0.25885624137570273</v>
      </c>
      <c r="K272" s="29">
        <v>0</v>
      </c>
      <c r="L272" s="29">
        <v>0</v>
      </c>
      <c r="M272" s="29">
        <v>0</v>
      </c>
      <c r="N272" s="29">
        <v>0</v>
      </c>
      <c r="O272" s="29">
        <v>0</v>
      </c>
    </row>
    <row r="273" spans="1:15" x14ac:dyDescent="0.25">
      <c r="A273" t="str">
        <f t="shared" si="4"/>
        <v>LETAXP43170</v>
      </c>
      <c r="B273" s="3" t="s">
        <v>69</v>
      </c>
      <c r="C273" s="3" t="s">
        <v>70</v>
      </c>
      <c r="D273" s="4">
        <v>43170</v>
      </c>
      <c r="E273" s="3" t="s">
        <v>71</v>
      </c>
      <c r="F273" s="29">
        <v>2.4115308712941612</v>
      </c>
      <c r="G273" s="29">
        <v>0.30002233786416449</v>
      </c>
      <c r="H273" s="29">
        <v>0</v>
      </c>
      <c r="I273" s="29">
        <v>0.25767388533353219</v>
      </c>
      <c r="J273" s="29">
        <v>2.969227094491858</v>
      </c>
      <c r="K273" s="29">
        <v>1.4363007062019992</v>
      </c>
      <c r="L273" s="29">
        <v>0</v>
      </c>
      <c r="M273" s="29">
        <v>0</v>
      </c>
      <c r="N273" s="29">
        <v>0.24414791154954207</v>
      </c>
      <c r="O273" s="29">
        <v>1.6804486177515412</v>
      </c>
    </row>
    <row r="274" spans="1:15" x14ac:dyDescent="0.25">
      <c r="A274" t="str">
        <f t="shared" si="4"/>
        <v>LETF5043170</v>
      </c>
      <c r="B274" s="3" t="s">
        <v>72</v>
      </c>
      <c r="C274" s="3" t="s">
        <v>73</v>
      </c>
      <c r="D274" s="4">
        <v>43170</v>
      </c>
      <c r="E274" s="3" t="s">
        <v>74</v>
      </c>
      <c r="F274" s="29">
        <v>9.9985290575446653E-2</v>
      </c>
      <c r="G274" s="29">
        <v>0</v>
      </c>
      <c r="H274" s="29">
        <v>0</v>
      </c>
      <c r="I274" s="29">
        <v>1.7973410697973418E-3</v>
      </c>
      <c r="J274" s="29">
        <v>0.101782631645244</v>
      </c>
      <c r="K274" s="29">
        <v>0</v>
      </c>
      <c r="L274" s="29">
        <v>0</v>
      </c>
      <c r="M274" s="29">
        <v>0</v>
      </c>
      <c r="N274" s="29">
        <v>0</v>
      </c>
      <c r="O274" s="29">
        <v>0</v>
      </c>
    </row>
    <row r="275" spans="1:15" x14ac:dyDescent="0.25">
      <c r="A275" t="str">
        <f t="shared" si="4"/>
        <v>LETFSX43170</v>
      </c>
      <c r="B275" s="3" t="s">
        <v>75</v>
      </c>
      <c r="C275" s="3" t="s">
        <v>76</v>
      </c>
      <c r="D275" s="4">
        <v>43170</v>
      </c>
      <c r="E275" s="3" t="s">
        <v>77</v>
      </c>
      <c r="F275" s="29">
        <v>0.10000029655153619</v>
      </c>
      <c r="G275" s="29">
        <v>0</v>
      </c>
      <c r="H275" s="29">
        <v>0</v>
      </c>
      <c r="I275" s="29">
        <v>0</v>
      </c>
      <c r="J275" s="29">
        <v>0.10000029655153619</v>
      </c>
      <c r="K275" s="29">
        <v>0</v>
      </c>
      <c r="L275" s="29">
        <v>0</v>
      </c>
      <c r="M275" s="29">
        <v>0</v>
      </c>
      <c r="N275" s="29">
        <v>0</v>
      </c>
      <c r="O275" s="29">
        <v>0</v>
      </c>
    </row>
    <row r="276" spans="1:15" x14ac:dyDescent="0.25">
      <c r="A276" t="str">
        <f t="shared" si="4"/>
        <v>LEULIS43170</v>
      </c>
      <c r="B276" s="3" t="s">
        <v>78</v>
      </c>
      <c r="C276" s="3" t="s">
        <v>79</v>
      </c>
      <c r="D276" s="4">
        <v>43170</v>
      </c>
      <c r="E276" s="3" t="s">
        <v>80</v>
      </c>
      <c r="F276" s="29">
        <v>2.3503024635845429</v>
      </c>
      <c r="G276" s="29">
        <v>0</v>
      </c>
      <c r="H276" s="29">
        <v>0</v>
      </c>
      <c r="I276" s="29">
        <v>0.24845491901163128</v>
      </c>
      <c r="J276" s="29">
        <v>2.5987573825961743</v>
      </c>
      <c r="K276" s="29">
        <v>1.2717273896128578</v>
      </c>
      <c r="L276" s="29">
        <v>0</v>
      </c>
      <c r="M276" s="29">
        <v>0</v>
      </c>
      <c r="N276" s="29">
        <v>0.21631154561410457</v>
      </c>
      <c r="O276" s="29">
        <v>1.4880389352269623</v>
      </c>
    </row>
    <row r="277" spans="1:15" x14ac:dyDescent="0.25">
      <c r="A277" t="str">
        <f t="shared" si="4"/>
        <v>LLIQDF43170</v>
      </c>
      <c r="B277" s="3" t="s">
        <v>81</v>
      </c>
      <c r="C277" s="3" t="s">
        <v>82</v>
      </c>
      <c r="D277" s="4">
        <v>43170</v>
      </c>
      <c r="E277" s="3" t="s">
        <v>83</v>
      </c>
      <c r="F277" s="29">
        <v>0.23876742890892713</v>
      </c>
      <c r="G277" s="29">
        <v>0</v>
      </c>
      <c r="H277" s="29">
        <v>0</v>
      </c>
      <c r="I277" s="29">
        <v>5.17693664040307E-3</v>
      </c>
      <c r="J277" s="29">
        <v>0.24394436554933019</v>
      </c>
      <c r="K277" s="29">
        <v>9.8752684078183925E-2</v>
      </c>
      <c r="L277" s="29">
        <v>0</v>
      </c>
      <c r="M277" s="29">
        <v>0</v>
      </c>
      <c r="N277" s="29">
        <v>5.1753638544516966E-3</v>
      </c>
      <c r="O277" s="29">
        <v>0.10392804793263562</v>
      </c>
    </row>
    <row r="278" spans="1:15" x14ac:dyDescent="0.25">
      <c r="A278" t="str">
        <f t="shared" si="4"/>
        <v>LDBOND43171</v>
      </c>
      <c r="B278" s="3" t="s">
        <v>11</v>
      </c>
      <c r="C278" s="3" t="s">
        <v>12</v>
      </c>
      <c r="D278" s="4">
        <v>43171</v>
      </c>
      <c r="E278" s="3" t="s">
        <v>13</v>
      </c>
      <c r="F278" s="29">
        <v>1.0700191825196395</v>
      </c>
      <c r="G278" s="29">
        <v>0</v>
      </c>
      <c r="H278" s="29">
        <v>0</v>
      </c>
      <c r="I278" s="29">
        <v>9.5402906488911768E-2</v>
      </c>
      <c r="J278" s="29">
        <v>1.1654220890085512</v>
      </c>
      <c r="K278" s="29">
        <v>0.56642513368295289</v>
      </c>
      <c r="L278" s="29">
        <v>0</v>
      </c>
      <c r="M278" s="29">
        <v>0</v>
      </c>
      <c r="N278" s="29">
        <v>9.4758281666209726E-2</v>
      </c>
      <c r="O278" s="29">
        <v>0.66118341534916258</v>
      </c>
    </row>
    <row r="279" spans="1:15" x14ac:dyDescent="0.25">
      <c r="A279" t="str">
        <f t="shared" si="4"/>
        <v>LDCPO243171</v>
      </c>
      <c r="B279" s="3" t="s">
        <v>14</v>
      </c>
      <c r="C279" s="3" t="s">
        <v>15</v>
      </c>
      <c r="D279" s="4">
        <v>43171</v>
      </c>
      <c r="E279" s="3" t="s">
        <v>16</v>
      </c>
      <c r="F279" s="29">
        <v>2.2500791004603111</v>
      </c>
      <c r="G279" s="29">
        <v>0</v>
      </c>
      <c r="H279" s="29">
        <v>0</v>
      </c>
      <c r="I279" s="29">
        <v>0.28801815088220917</v>
      </c>
      <c r="J279" s="29">
        <v>2.5380972513425202</v>
      </c>
      <c r="K279" s="29">
        <v>1.7500346955011903</v>
      </c>
      <c r="L279" s="29">
        <v>0</v>
      </c>
      <c r="M279" s="29">
        <v>0</v>
      </c>
      <c r="N279" s="29">
        <v>0.28809987963920036</v>
      </c>
      <c r="O279" s="29">
        <v>2.0381345751403908</v>
      </c>
    </row>
    <row r="280" spans="1:15" x14ac:dyDescent="0.25">
      <c r="A280" t="str">
        <f t="shared" si="4"/>
        <v>LDDAF143171</v>
      </c>
      <c r="B280" s="3" t="s">
        <v>17</v>
      </c>
      <c r="C280" s="3" t="s">
        <v>18</v>
      </c>
      <c r="D280" s="4">
        <v>43171</v>
      </c>
      <c r="E280" s="5" t="s">
        <v>19</v>
      </c>
      <c r="F280" s="29">
        <v>2.2500861953774511</v>
      </c>
      <c r="G280" s="29">
        <v>0</v>
      </c>
      <c r="H280" s="29">
        <v>0</v>
      </c>
      <c r="I280" s="29">
        <v>0.17461241413781128</v>
      </c>
      <c r="J280" s="29">
        <v>2.4246986095152625</v>
      </c>
      <c r="K280" s="29">
        <v>1.0800076939614176</v>
      </c>
      <c r="L280" s="29">
        <v>0</v>
      </c>
      <c r="M280" s="29">
        <v>0</v>
      </c>
      <c r="N280" s="29">
        <v>0.17460437342557111</v>
      </c>
      <c r="O280" s="29">
        <v>1.2546120673869887</v>
      </c>
    </row>
    <row r="281" spans="1:15" x14ac:dyDescent="0.25">
      <c r="A281" t="str">
        <f t="shared" si="4"/>
        <v>LDDAF243171</v>
      </c>
      <c r="B281" s="3" t="s">
        <v>20</v>
      </c>
      <c r="C281" s="3" t="s">
        <v>21</v>
      </c>
      <c r="D281" s="4">
        <v>43171</v>
      </c>
      <c r="E281" s="3" t="s">
        <v>22</v>
      </c>
      <c r="F281" s="29">
        <v>2.250089296710486</v>
      </c>
      <c r="G281" s="29">
        <v>0</v>
      </c>
      <c r="H281" s="29">
        <v>0</v>
      </c>
      <c r="I281" s="29">
        <v>0.19801323418162328</v>
      </c>
      <c r="J281" s="29">
        <v>2.4481025308921094</v>
      </c>
      <c r="K281" s="29">
        <v>1.220014684723518</v>
      </c>
      <c r="L281" s="29">
        <v>0</v>
      </c>
      <c r="M281" s="29">
        <v>0</v>
      </c>
      <c r="N281" s="29">
        <v>0.19801092155534733</v>
      </c>
      <c r="O281" s="29">
        <v>1.4180256062788654</v>
      </c>
    </row>
    <row r="282" spans="1:15" x14ac:dyDescent="0.25">
      <c r="A282" t="str">
        <f t="shared" si="4"/>
        <v>LDDAF343171</v>
      </c>
      <c r="B282" s="3" t="s">
        <v>23</v>
      </c>
      <c r="C282" s="3" t="s">
        <v>24</v>
      </c>
      <c r="D282" s="4">
        <v>43171</v>
      </c>
      <c r="E282" s="3" t="s">
        <v>25</v>
      </c>
      <c r="F282" s="29">
        <v>2.2500864470039112</v>
      </c>
      <c r="G282" s="29">
        <v>0</v>
      </c>
      <c r="H282" s="29">
        <v>0</v>
      </c>
      <c r="I282" s="29">
        <v>0.19621358905626612</v>
      </c>
      <c r="J282" s="29">
        <v>2.4463000360601774</v>
      </c>
      <c r="K282" s="29">
        <v>1.2300140669510655</v>
      </c>
      <c r="L282" s="29">
        <v>0</v>
      </c>
      <c r="M282" s="29">
        <v>0</v>
      </c>
      <c r="N282" s="29">
        <v>0.19620494828991122</v>
      </c>
      <c r="O282" s="29">
        <v>1.4262190152409768</v>
      </c>
    </row>
    <row r="283" spans="1:15" x14ac:dyDescent="0.25">
      <c r="A283" t="str">
        <f t="shared" si="4"/>
        <v>LDGETF43171</v>
      </c>
      <c r="B283" s="3" t="s">
        <v>26</v>
      </c>
      <c r="C283" s="3" t="s">
        <v>27</v>
      </c>
      <c r="D283" s="4">
        <v>43171</v>
      </c>
      <c r="E283" s="3" t="s">
        <v>28</v>
      </c>
      <c r="F283" s="29">
        <v>0.25000087482753619</v>
      </c>
      <c r="G283" s="29">
        <v>0</v>
      </c>
      <c r="H283" s="29">
        <v>0</v>
      </c>
      <c r="I283" s="29">
        <v>2.7000538342967409E-2</v>
      </c>
      <c r="J283" s="29">
        <v>0.27700141317050359</v>
      </c>
      <c r="K283" s="29">
        <v>0</v>
      </c>
      <c r="L283" s="29">
        <v>0</v>
      </c>
      <c r="M283" s="29">
        <v>0</v>
      </c>
      <c r="N283" s="29">
        <v>0</v>
      </c>
      <c r="O283" s="29">
        <v>0</v>
      </c>
    </row>
    <row r="284" spans="1:15" x14ac:dyDescent="0.25">
      <c r="A284" t="str">
        <f t="shared" si="4"/>
        <v>LDGSEC43171</v>
      </c>
      <c r="B284" s="3" t="s">
        <v>29</v>
      </c>
      <c r="C284" s="3" t="s">
        <v>30</v>
      </c>
      <c r="D284" s="4">
        <v>43171</v>
      </c>
      <c r="E284" s="3" t="s">
        <v>31</v>
      </c>
      <c r="F284" s="29">
        <v>2.2500989930020632</v>
      </c>
      <c r="G284" s="29">
        <v>0</v>
      </c>
      <c r="H284" s="29">
        <v>0.2</v>
      </c>
      <c r="I284" s="29">
        <v>0.27541923104591737</v>
      </c>
      <c r="J284" s="29">
        <v>2.7255182240479807</v>
      </c>
      <c r="K284" s="29">
        <v>1.3471833509600599</v>
      </c>
      <c r="L284" s="29">
        <v>0</v>
      </c>
      <c r="M284" s="29">
        <v>0.2</v>
      </c>
      <c r="N284" s="29">
        <v>0.2712998822211114</v>
      </c>
      <c r="O284" s="29">
        <v>1.8184832331811713</v>
      </c>
    </row>
    <row r="285" spans="1:15" x14ac:dyDescent="0.25">
      <c r="A285" t="str">
        <f t="shared" si="4"/>
        <v>LDINPF43171</v>
      </c>
      <c r="B285" s="3" t="s">
        <v>32</v>
      </c>
      <c r="C285" s="3" t="s">
        <v>33</v>
      </c>
      <c r="D285" s="4">
        <v>43171</v>
      </c>
      <c r="E285" s="3" t="s">
        <v>34</v>
      </c>
      <c r="F285" s="29">
        <v>1.130092500366386</v>
      </c>
      <c r="G285" s="29">
        <v>0</v>
      </c>
      <c r="H285" s="29">
        <v>0</v>
      </c>
      <c r="I285" s="29">
        <v>6.8406027424645965E-2</v>
      </c>
      <c r="J285" s="29">
        <v>1.1984985277910321</v>
      </c>
      <c r="K285" s="29">
        <v>0.47761740072732328</v>
      </c>
      <c r="L285" s="29">
        <v>0</v>
      </c>
      <c r="M285" s="29">
        <v>0</v>
      </c>
      <c r="N285" s="29">
        <v>6.797177038075683E-2</v>
      </c>
      <c r="O285" s="29">
        <v>0.54558917110808014</v>
      </c>
    </row>
    <row r="286" spans="1:15" x14ac:dyDescent="0.25">
      <c r="A286" t="str">
        <f t="shared" si="4"/>
        <v>LDMIPF43171</v>
      </c>
      <c r="B286" s="3" t="s">
        <v>35</v>
      </c>
      <c r="C286" s="3" t="s">
        <v>36</v>
      </c>
      <c r="D286" s="4">
        <v>43171</v>
      </c>
      <c r="E286" s="3" t="s">
        <v>37</v>
      </c>
      <c r="F286" s="29">
        <v>2.2373623369892881</v>
      </c>
      <c r="G286" s="29">
        <v>0</v>
      </c>
      <c r="H286" s="29">
        <v>0.2</v>
      </c>
      <c r="I286" s="29">
        <v>0.32713302458504573</v>
      </c>
      <c r="J286" s="29">
        <v>2.7644953615743342</v>
      </c>
      <c r="K286" s="29">
        <v>1.5385329738020979</v>
      </c>
      <c r="L286" s="29">
        <v>0</v>
      </c>
      <c r="M286" s="29">
        <v>0.2</v>
      </c>
      <c r="N286" s="29">
        <v>0.30214991466986407</v>
      </c>
      <c r="O286" s="29">
        <v>2.0406828884719621</v>
      </c>
    </row>
    <row r="287" spans="1:15" x14ac:dyDescent="0.25">
      <c r="A287" t="str">
        <f t="shared" si="4"/>
        <v>LDSAPF43171</v>
      </c>
      <c r="B287" s="3" t="s">
        <v>38</v>
      </c>
      <c r="C287" s="3" t="s">
        <v>39</v>
      </c>
      <c r="D287" s="4">
        <v>43171</v>
      </c>
      <c r="E287" s="3" t="s">
        <v>40</v>
      </c>
      <c r="F287" s="29">
        <v>0.80007091604487812</v>
      </c>
      <c r="G287" s="29">
        <v>0</v>
      </c>
      <c r="H287" s="29">
        <v>0</v>
      </c>
      <c r="I287" s="29">
        <v>3.9604084406538745E-2</v>
      </c>
      <c r="J287" s="29">
        <v>0.83967500045141685</v>
      </c>
      <c r="K287" s="29">
        <v>0.25893189838091063</v>
      </c>
      <c r="L287" s="29">
        <v>0</v>
      </c>
      <c r="M287" s="29">
        <v>0</v>
      </c>
      <c r="N287" s="29">
        <v>3.7607222014814728E-2</v>
      </c>
      <c r="O287" s="29">
        <v>0.29653912039572539</v>
      </c>
    </row>
    <row r="288" spans="1:15" x14ac:dyDescent="0.25">
      <c r="A288" t="str">
        <f t="shared" si="4"/>
        <v>LEBALF43171</v>
      </c>
      <c r="B288" s="3" t="s">
        <v>41</v>
      </c>
      <c r="C288" s="3" t="s">
        <v>42</v>
      </c>
      <c r="D288" s="4">
        <v>43171</v>
      </c>
      <c r="E288" s="3" t="s">
        <v>43</v>
      </c>
      <c r="F288" s="29">
        <v>2.3254959018489707</v>
      </c>
      <c r="G288" s="29">
        <v>0.30002166955761211</v>
      </c>
      <c r="H288" s="29">
        <v>0.2</v>
      </c>
      <c r="I288" s="29">
        <v>5.8578521696284247E-2</v>
      </c>
      <c r="J288" s="29">
        <v>2.8840960931028672</v>
      </c>
      <c r="K288" s="29">
        <v>0.32353575414069796</v>
      </c>
      <c r="L288" s="29">
        <v>0</v>
      </c>
      <c r="M288" s="29">
        <v>0.2</v>
      </c>
      <c r="N288" s="29">
        <v>5.8236943004024835E-2</v>
      </c>
      <c r="O288" s="29">
        <v>0.58177269714472279</v>
      </c>
    </row>
    <row r="289" spans="1:15" x14ac:dyDescent="0.25">
      <c r="A289" t="str">
        <f t="shared" si="4"/>
        <v>LEBFSF43171</v>
      </c>
      <c r="B289" s="3" t="s">
        <v>44</v>
      </c>
      <c r="C289" s="3" t="s">
        <v>45</v>
      </c>
      <c r="D289" s="4">
        <v>43171</v>
      </c>
      <c r="E289" s="3" t="s">
        <v>46</v>
      </c>
      <c r="F289" s="29">
        <v>2.5001428407229409</v>
      </c>
      <c r="G289" s="29">
        <v>0.30002453155888059</v>
      </c>
      <c r="H289" s="29">
        <v>0.2</v>
      </c>
      <c r="I289" s="29">
        <v>0.21962035322921533</v>
      </c>
      <c r="J289" s="29">
        <v>3.2197877255110368</v>
      </c>
      <c r="K289" s="29">
        <v>1.0371643613700012</v>
      </c>
      <c r="L289" s="29">
        <v>0</v>
      </c>
      <c r="M289" s="29">
        <v>0.2</v>
      </c>
      <c r="N289" s="29">
        <v>0.20829024602437227</v>
      </c>
      <c r="O289" s="29">
        <v>1.4454546073943735</v>
      </c>
    </row>
    <row r="290" spans="1:15" x14ac:dyDescent="0.25">
      <c r="A290" t="str">
        <f t="shared" si="4"/>
        <v>LECHID43171</v>
      </c>
      <c r="B290" s="3" t="s">
        <v>47</v>
      </c>
      <c r="C290" s="3" t="s">
        <v>48</v>
      </c>
      <c r="D290" s="4">
        <v>43171</v>
      </c>
      <c r="E290" s="3" t="s">
        <v>49</v>
      </c>
      <c r="F290" s="29">
        <v>2.4755971501674043</v>
      </c>
      <c r="G290" s="29">
        <v>0</v>
      </c>
      <c r="H290" s="29">
        <v>0</v>
      </c>
      <c r="I290" s="29">
        <v>0.2692087351005315</v>
      </c>
      <c r="J290" s="29">
        <v>2.7448058852679358</v>
      </c>
      <c r="K290" s="29">
        <v>1.4783196460308754</v>
      </c>
      <c r="L290" s="29">
        <v>0</v>
      </c>
      <c r="M290" s="29">
        <v>0</v>
      </c>
      <c r="N290" s="29">
        <v>0.25173866753827057</v>
      </c>
      <c r="O290" s="29">
        <v>1.7300583135691459</v>
      </c>
    </row>
    <row r="291" spans="1:15" x14ac:dyDescent="0.25">
      <c r="A291" t="str">
        <f t="shared" si="4"/>
        <v>LEEQTF43171</v>
      </c>
      <c r="B291" s="3" t="s">
        <v>50</v>
      </c>
      <c r="C291" s="3" t="s">
        <v>51</v>
      </c>
      <c r="D291" s="4">
        <v>43171</v>
      </c>
      <c r="E291" s="3" t="s">
        <v>52</v>
      </c>
      <c r="F291" s="29">
        <v>2.3226260380045498</v>
      </c>
      <c r="G291" s="29">
        <v>0</v>
      </c>
      <c r="H291" s="29">
        <v>0.2</v>
      </c>
      <c r="I291" s="29">
        <v>0.28847433409293816</v>
      </c>
      <c r="J291" s="29">
        <v>2.8111003720974881</v>
      </c>
      <c r="K291" s="29">
        <v>1.4610531752538509</v>
      </c>
      <c r="L291" s="29">
        <v>0</v>
      </c>
      <c r="M291" s="29">
        <v>0.2</v>
      </c>
      <c r="N291" s="29">
        <v>0.28639976423117869</v>
      </c>
      <c r="O291" s="29">
        <v>1.9474529394850295</v>
      </c>
    </row>
    <row r="292" spans="1:15" x14ac:dyDescent="0.25">
      <c r="A292" t="str">
        <f t="shared" si="4"/>
        <v>LEGROW43171</v>
      </c>
      <c r="B292" s="3" t="s">
        <v>53</v>
      </c>
      <c r="C292" s="3" t="s">
        <v>54</v>
      </c>
      <c r="D292" s="4">
        <v>43171</v>
      </c>
      <c r="E292" s="3" t="s">
        <v>55</v>
      </c>
      <c r="F292" s="29">
        <v>2.3557684221122783</v>
      </c>
      <c r="G292" s="29">
        <v>0.3000236892821222</v>
      </c>
      <c r="H292" s="29">
        <v>0.2</v>
      </c>
      <c r="I292" s="29">
        <v>0.27643754938664383</v>
      </c>
      <c r="J292" s="29">
        <v>3.1322296607810443</v>
      </c>
      <c r="K292" s="29">
        <v>1.4003544182828507</v>
      </c>
      <c r="L292" s="29">
        <v>0</v>
      </c>
      <c r="M292" s="29">
        <v>0.2</v>
      </c>
      <c r="N292" s="29">
        <v>0.273674036417137</v>
      </c>
      <c r="O292" s="29">
        <v>1.8740284546999877</v>
      </c>
    </row>
    <row r="293" spans="1:15" x14ac:dyDescent="0.25">
      <c r="A293" t="str">
        <f t="shared" si="4"/>
        <v>LEINFA43171</v>
      </c>
      <c r="B293" s="3" t="s">
        <v>56</v>
      </c>
      <c r="C293" s="3" t="s">
        <v>57</v>
      </c>
      <c r="D293" s="4">
        <v>43171</v>
      </c>
      <c r="E293" s="3" t="s">
        <v>58</v>
      </c>
      <c r="F293" s="29">
        <v>2.5001235446319514</v>
      </c>
      <c r="G293" s="29">
        <v>0</v>
      </c>
      <c r="H293" s="29">
        <v>0.2</v>
      </c>
      <c r="I293" s="29">
        <v>0.25382063415652134</v>
      </c>
      <c r="J293" s="29">
        <v>2.9539441787884728</v>
      </c>
      <c r="K293" s="29">
        <v>1.2139737493439859</v>
      </c>
      <c r="L293" s="29">
        <v>0</v>
      </c>
      <c r="M293" s="29">
        <v>0.2</v>
      </c>
      <c r="N293" s="29">
        <v>0.24192544784459161</v>
      </c>
      <c r="O293" s="29">
        <v>1.6558991971885775</v>
      </c>
    </row>
    <row r="294" spans="1:15" x14ac:dyDescent="0.25">
      <c r="A294" t="str">
        <f t="shared" si="4"/>
        <v>LEINNF43171</v>
      </c>
      <c r="B294" s="3" t="s">
        <v>59</v>
      </c>
      <c r="C294" s="3" t="s">
        <v>60</v>
      </c>
      <c r="D294" s="4">
        <v>43171</v>
      </c>
      <c r="E294" s="3" t="s">
        <v>93</v>
      </c>
      <c r="F294" s="29">
        <v>1.2000307154892955</v>
      </c>
      <c r="G294" s="29">
        <v>0</v>
      </c>
      <c r="H294" s="29">
        <v>0</v>
      </c>
      <c r="I294" s="29">
        <v>4.5001506340903247E-2</v>
      </c>
      <c r="J294" s="29">
        <v>1.2450322218301988</v>
      </c>
      <c r="K294" s="29">
        <v>0.64457402623839</v>
      </c>
      <c r="L294" s="29">
        <v>0</v>
      </c>
      <c r="M294" s="29">
        <v>0</v>
      </c>
      <c r="N294" s="29">
        <v>4.4022313425468577E-2</v>
      </c>
      <c r="O294" s="29">
        <v>0.68859633966385858</v>
      </c>
    </row>
    <row r="295" spans="1:15" x14ac:dyDescent="0.25">
      <c r="A295" t="str">
        <f t="shared" si="4"/>
        <v>LEINSX43171</v>
      </c>
      <c r="B295" s="3" t="s">
        <v>61</v>
      </c>
      <c r="C295" s="3" t="s">
        <v>62</v>
      </c>
      <c r="D295" s="4">
        <v>43171</v>
      </c>
      <c r="E295" s="3" t="s">
        <v>92</v>
      </c>
      <c r="F295" s="29">
        <v>1.7000628337296029</v>
      </c>
      <c r="G295" s="29">
        <v>0</v>
      </c>
      <c r="H295" s="29">
        <v>0</v>
      </c>
      <c r="I295" s="29">
        <v>0.12600812560674088</v>
      </c>
      <c r="J295" s="29">
        <v>1.8260709593363438</v>
      </c>
      <c r="K295" s="29">
        <v>1.1392489082489818</v>
      </c>
      <c r="L295" s="29">
        <v>0</v>
      </c>
      <c r="M295" s="29">
        <v>0</v>
      </c>
      <c r="N295" s="29">
        <v>0.11505702428873071</v>
      </c>
      <c r="O295" s="29">
        <v>1.2543059325377126</v>
      </c>
    </row>
    <row r="296" spans="1:15" x14ac:dyDescent="0.25">
      <c r="A296" t="str">
        <f t="shared" si="4"/>
        <v>LEMIDF43171</v>
      </c>
      <c r="B296" s="3" t="s">
        <v>63</v>
      </c>
      <c r="C296" s="3" t="s">
        <v>64</v>
      </c>
      <c r="D296" s="4">
        <v>43171</v>
      </c>
      <c r="E296" s="3" t="s">
        <v>65</v>
      </c>
      <c r="F296" s="29">
        <v>2.3400558934855971</v>
      </c>
      <c r="G296" s="29">
        <v>0.30002191709909648</v>
      </c>
      <c r="H296" s="29">
        <v>0.2</v>
      </c>
      <c r="I296" s="29">
        <v>6.1199366247189128E-2</v>
      </c>
      <c r="J296" s="29">
        <v>2.9012771768318828</v>
      </c>
      <c r="K296" s="29">
        <v>0.33058344248820953</v>
      </c>
      <c r="L296" s="29">
        <v>0</v>
      </c>
      <c r="M296" s="29">
        <v>0.2</v>
      </c>
      <c r="N296" s="29">
        <v>5.9505127168728994E-2</v>
      </c>
      <c r="O296" s="29">
        <v>0.59008856965693857</v>
      </c>
    </row>
    <row r="297" spans="1:15" x14ac:dyDescent="0.25">
      <c r="A297" t="str">
        <f t="shared" si="4"/>
        <v>LET10043171</v>
      </c>
      <c r="B297" s="3" t="s">
        <v>66</v>
      </c>
      <c r="C297" s="3" t="s">
        <v>67</v>
      </c>
      <c r="D297" s="4">
        <v>43171</v>
      </c>
      <c r="E297" s="3" t="s">
        <v>68</v>
      </c>
      <c r="F297" s="29">
        <v>0.2498804394837312</v>
      </c>
      <c r="G297" s="29">
        <v>0</v>
      </c>
      <c r="H297" s="29">
        <v>0</v>
      </c>
      <c r="I297" s="29">
        <v>8.9783020496901761E-3</v>
      </c>
      <c r="J297" s="29">
        <v>0.25885874153342137</v>
      </c>
      <c r="K297" s="29">
        <v>0</v>
      </c>
      <c r="L297" s="29">
        <v>0</v>
      </c>
      <c r="M297" s="29">
        <v>0</v>
      </c>
      <c r="N297" s="29">
        <v>0</v>
      </c>
      <c r="O297" s="29">
        <v>0</v>
      </c>
    </row>
    <row r="298" spans="1:15" x14ac:dyDescent="0.25">
      <c r="A298" t="str">
        <f t="shared" si="4"/>
        <v>LETAXP43171</v>
      </c>
      <c r="B298" s="3" t="s">
        <v>69</v>
      </c>
      <c r="C298" s="3" t="s">
        <v>70</v>
      </c>
      <c r="D298" s="4">
        <v>43171</v>
      </c>
      <c r="E298" s="3" t="s">
        <v>71</v>
      </c>
      <c r="F298" s="29">
        <v>2.4106781959738095</v>
      </c>
      <c r="G298" s="29">
        <v>0.30002251331342239</v>
      </c>
      <c r="H298" s="29">
        <v>0</v>
      </c>
      <c r="I298" s="29">
        <v>0.25752058981386577</v>
      </c>
      <c r="J298" s="29">
        <v>2.9682212991010974</v>
      </c>
      <c r="K298" s="29">
        <v>1.4358456906579287</v>
      </c>
      <c r="L298" s="29">
        <v>0</v>
      </c>
      <c r="M298" s="29">
        <v>0</v>
      </c>
      <c r="N298" s="29">
        <v>0.24406021961533719</v>
      </c>
      <c r="O298" s="29">
        <v>1.6799059102732659</v>
      </c>
    </row>
    <row r="299" spans="1:15" x14ac:dyDescent="0.25">
      <c r="A299" t="str">
        <f t="shared" si="4"/>
        <v>LETF5043171</v>
      </c>
      <c r="B299" s="3" t="s">
        <v>72</v>
      </c>
      <c r="C299" s="3" t="s">
        <v>73</v>
      </c>
      <c r="D299" s="4">
        <v>43171</v>
      </c>
      <c r="E299" s="3" t="s">
        <v>74</v>
      </c>
      <c r="F299" s="29">
        <v>9.9985692715713892E-2</v>
      </c>
      <c r="G299" s="29">
        <v>0</v>
      </c>
      <c r="H299" s="29">
        <v>0</v>
      </c>
      <c r="I299" s="29">
        <v>1.797397296426114E-3</v>
      </c>
      <c r="J299" s="29">
        <v>0.10178309001214</v>
      </c>
      <c r="K299" s="29">
        <v>0</v>
      </c>
      <c r="L299" s="29">
        <v>0</v>
      </c>
      <c r="M299" s="29">
        <v>0</v>
      </c>
      <c r="N299" s="29">
        <v>0</v>
      </c>
      <c r="O299" s="29">
        <v>0</v>
      </c>
    </row>
    <row r="300" spans="1:15" x14ac:dyDescent="0.25">
      <c r="A300" t="str">
        <f t="shared" si="4"/>
        <v>LETFSX43171</v>
      </c>
      <c r="B300" s="3" t="s">
        <v>75</v>
      </c>
      <c r="C300" s="3" t="s">
        <v>76</v>
      </c>
      <c r="D300" s="4">
        <v>43171</v>
      </c>
      <c r="E300" s="3" t="s">
        <v>77</v>
      </c>
      <c r="F300" s="29">
        <v>0.10000022683801064</v>
      </c>
      <c r="G300" s="29">
        <v>0</v>
      </c>
      <c r="H300" s="29">
        <v>0</v>
      </c>
      <c r="I300" s="29">
        <v>0</v>
      </c>
      <c r="J300" s="29">
        <v>0.10000022683801064</v>
      </c>
      <c r="K300" s="29">
        <v>0</v>
      </c>
      <c r="L300" s="29">
        <v>0</v>
      </c>
      <c r="M300" s="29">
        <v>0</v>
      </c>
      <c r="N300" s="29">
        <v>0</v>
      </c>
      <c r="O300" s="29">
        <v>0</v>
      </c>
    </row>
    <row r="301" spans="1:15" x14ac:dyDescent="0.25">
      <c r="A301" t="str">
        <f t="shared" si="4"/>
        <v>LEULIS43171</v>
      </c>
      <c r="B301" s="3" t="s">
        <v>78</v>
      </c>
      <c r="C301" s="3" t="s">
        <v>79</v>
      </c>
      <c r="D301" s="4">
        <v>43171</v>
      </c>
      <c r="E301" s="3" t="s">
        <v>80</v>
      </c>
      <c r="F301" s="29">
        <v>2.3497904164663947</v>
      </c>
      <c r="G301" s="29">
        <v>0</v>
      </c>
      <c r="H301" s="29">
        <v>0</v>
      </c>
      <c r="I301" s="29">
        <v>0.24836259230918198</v>
      </c>
      <c r="J301" s="29">
        <v>2.5981530087755766</v>
      </c>
      <c r="K301" s="29">
        <v>1.2721186233208372</v>
      </c>
      <c r="L301" s="29">
        <v>0</v>
      </c>
      <c r="M301" s="29">
        <v>0</v>
      </c>
      <c r="N301" s="29">
        <v>0.21638648259961232</v>
      </c>
      <c r="O301" s="29">
        <v>1.4885051059204495</v>
      </c>
    </row>
    <row r="302" spans="1:15" x14ac:dyDescent="0.25">
      <c r="A302" t="str">
        <f t="shared" si="4"/>
        <v>LLIQDF43171</v>
      </c>
      <c r="B302" s="3" t="s">
        <v>81</v>
      </c>
      <c r="C302" s="3" t="s">
        <v>82</v>
      </c>
      <c r="D302" s="4">
        <v>43171</v>
      </c>
      <c r="E302" s="3" t="s">
        <v>83</v>
      </c>
      <c r="F302" s="29">
        <v>0.23932444775089118</v>
      </c>
      <c r="G302" s="29">
        <v>0</v>
      </c>
      <c r="H302" s="29">
        <v>0</v>
      </c>
      <c r="I302" s="29">
        <v>5.2760971184378121E-3</v>
      </c>
      <c r="J302" s="29">
        <v>0.244600544869329</v>
      </c>
      <c r="K302" s="29">
        <v>9.930260741053798E-2</v>
      </c>
      <c r="L302" s="29">
        <v>0</v>
      </c>
      <c r="M302" s="29">
        <v>0</v>
      </c>
      <c r="N302" s="29">
        <v>5.2743602630984255E-3</v>
      </c>
      <c r="O302" s="29">
        <v>0.1045769676736364</v>
      </c>
    </row>
    <row r="303" spans="1:15" x14ac:dyDescent="0.25">
      <c r="A303" t="str">
        <f t="shared" si="4"/>
        <v>LDBOND43172</v>
      </c>
      <c r="B303" s="3" t="s">
        <v>11</v>
      </c>
      <c r="C303" s="3" t="s">
        <v>12</v>
      </c>
      <c r="D303" s="4">
        <v>43172</v>
      </c>
      <c r="E303" s="3" t="s">
        <v>13</v>
      </c>
      <c r="F303" s="29">
        <v>1.0700189284544503</v>
      </c>
      <c r="G303" s="29">
        <v>0</v>
      </c>
      <c r="H303" s="29">
        <v>0</v>
      </c>
      <c r="I303" s="29">
        <v>9.540284934561738E-2</v>
      </c>
      <c r="J303" s="29">
        <v>1.1654217778000677</v>
      </c>
      <c r="K303" s="29">
        <v>0.56639649508338474</v>
      </c>
      <c r="L303" s="29">
        <v>0</v>
      </c>
      <c r="M303" s="29">
        <v>0</v>
      </c>
      <c r="N303" s="29">
        <v>9.475288937701043E-2</v>
      </c>
      <c r="O303" s="29">
        <v>0.66114938446039517</v>
      </c>
    </row>
    <row r="304" spans="1:15" x14ac:dyDescent="0.25">
      <c r="A304" t="str">
        <f t="shared" si="4"/>
        <v>LDCPO243172</v>
      </c>
      <c r="B304" s="3" t="s">
        <v>14</v>
      </c>
      <c r="C304" s="3" t="s">
        <v>15</v>
      </c>
      <c r="D304" s="4">
        <v>43172</v>
      </c>
      <c r="E304" s="3" t="s">
        <v>16</v>
      </c>
      <c r="F304" s="29">
        <v>2.2500792170154558</v>
      </c>
      <c r="G304" s="29">
        <v>0</v>
      </c>
      <c r="H304" s="29">
        <v>0</v>
      </c>
      <c r="I304" s="29">
        <v>0.28801600864139743</v>
      </c>
      <c r="J304" s="29">
        <v>2.5380952256568534</v>
      </c>
      <c r="K304" s="29">
        <v>1.7500196317253862</v>
      </c>
      <c r="L304" s="29">
        <v>0</v>
      </c>
      <c r="M304" s="29">
        <v>0</v>
      </c>
      <c r="N304" s="29">
        <v>0.28806745790584054</v>
      </c>
      <c r="O304" s="29">
        <v>2.0380870896312269</v>
      </c>
    </row>
    <row r="305" spans="1:15" x14ac:dyDescent="0.25">
      <c r="A305" t="str">
        <f t="shared" si="4"/>
        <v>LDDAF143172</v>
      </c>
      <c r="B305" s="3" t="s">
        <v>17</v>
      </c>
      <c r="C305" s="3" t="s">
        <v>18</v>
      </c>
      <c r="D305" s="4">
        <v>43172</v>
      </c>
      <c r="E305" s="5" t="s">
        <v>19</v>
      </c>
      <c r="F305" s="29">
        <v>2.2500858026005508</v>
      </c>
      <c r="G305" s="29">
        <v>0</v>
      </c>
      <c r="H305" s="29">
        <v>0</v>
      </c>
      <c r="I305" s="29">
        <v>0.17461311230167514</v>
      </c>
      <c r="J305" s="29">
        <v>2.4246989149022258</v>
      </c>
      <c r="K305" s="29">
        <v>1.0800099236121896</v>
      </c>
      <c r="L305" s="29">
        <v>0</v>
      </c>
      <c r="M305" s="29">
        <v>0</v>
      </c>
      <c r="N305" s="29">
        <v>0.1746025237395275</v>
      </c>
      <c r="O305" s="29">
        <v>1.2546124473517171</v>
      </c>
    </row>
    <row r="306" spans="1:15" x14ac:dyDescent="0.25">
      <c r="A306" t="str">
        <f t="shared" si="4"/>
        <v>LDDAF243172</v>
      </c>
      <c r="B306" s="3" t="s">
        <v>20</v>
      </c>
      <c r="C306" s="3" t="s">
        <v>21</v>
      </c>
      <c r="D306" s="4">
        <v>43172</v>
      </c>
      <c r="E306" s="3" t="s">
        <v>22</v>
      </c>
      <c r="F306" s="29">
        <v>2.2500912228784262</v>
      </c>
      <c r="G306" s="29">
        <v>0</v>
      </c>
      <c r="H306" s="29">
        <v>0</v>
      </c>
      <c r="I306" s="29">
        <v>0.19801209646525039</v>
      </c>
      <c r="J306" s="29">
        <v>2.4481033193436765</v>
      </c>
      <c r="K306" s="29">
        <v>1.2200127911241807</v>
      </c>
      <c r="L306" s="29">
        <v>0</v>
      </c>
      <c r="M306" s="29">
        <v>0</v>
      </c>
      <c r="N306" s="29">
        <v>0.19801172452369112</v>
      </c>
      <c r="O306" s="29">
        <v>1.4180245156478719</v>
      </c>
    </row>
    <row r="307" spans="1:15" x14ac:dyDescent="0.25">
      <c r="A307" t="str">
        <f t="shared" si="4"/>
        <v>LDDAF343172</v>
      </c>
      <c r="B307" s="3" t="s">
        <v>23</v>
      </c>
      <c r="C307" s="3" t="s">
        <v>24</v>
      </c>
      <c r="D307" s="4">
        <v>43172</v>
      </c>
      <c r="E307" s="3" t="s">
        <v>25</v>
      </c>
      <c r="F307" s="29">
        <v>2.2500880600149742</v>
      </c>
      <c r="G307" s="29">
        <v>0</v>
      </c>
      <c r="H307" s="29">
        <v>0</v>
      </c>
      <c r="I307" s="29">
        <v>0.19621153304547465</v>
      </c>
      <c r="J307" s="29">
        <v>2.446299593060449</v>
      </c>
      <c r="K307" s="29">
        <v>1.2300143388820561</v>
      </c>
      <c r="L307" s="29">
        <v>0</v>
      </c>
      <c r="M307" s="29">
        <v>0</v>
      </c>
      <c r="N307" s="29">
        <v>0.19620737680099357</v>
      </c>
      <c r="O307" s="29">
        <v>1.4262217156830497</v>
      </c>
    </row>
    <row r="308" spans="1:15" x14ac:dyDescent="0.25">
      <c r="A308" t="str">
        <f t="shared" si="4"/>
        <v>LDGETF43172</v>
      </c>
      <c r="B308" s="3" t="s">
        <v>26</v>
      </c>
      <c r="C308" s="3" t="s">
        <v>27</v>
      </c>
      <c r="D308" s="4">
        <v>43172</v>
      </c>
      <c r="E308" s="3" t="s">
        <v>28</v>
      </c>
      <c r="F308" s="29">
        <v>0.2500011566571777</v>
      </c>
      <c r="G308" s="29">
        <v>0</v>
      </c>
      <c r="H308" s="29">
        <v>0</v>
      </c>
      <c r="I308" s="29">
        <v>2.6999772280811785E-2</v>
      </c>
      <c r="J308" s="29">
        <v>0.2770009289379895</v>
      </c>
      <c r="K308" s="29">
        <v>0</v>
      </c>
      <c r="L308" s="29">
        <v>0</v>
      </c>
      <c r="M308" s="29">
        <v>0</v>
      </c>
      <c r="N308" s="29">
        <v>0</v>
      </c>
      <c r="O308" s="29">
        <v>0</v>
      </c>
    </row>
    <row r="309" spans="1:15" x14ac:dyDescent="0.25">
      <c r="A309" t="str">
        <f t="shared" si="4"/>
        <v>LDGSEC43172</v>
      </c>
      <c r="B309" s="3" t="s">
        <v>29</v>
      </c>
      <c r="C309" s="3" t="s">
        <v>30</v>
      </c>
      <c r="D309" s="4">
        <v>43172</v>
      </c>
      <c r="E309" s="3" t="s">
        <v>31</v>
      </c>
      <c r="F309" s="29">
        <v>2.2500989933089208</v>
      </c>
      <c r="G309" s="29">
        <v>0</v>
      </c>
      <c r="H309" s="29">
        <v>0.2</v>
      </c>
      <c r="I309" s="29">
        <v>0.27541975922267226</v>
      </c>
      <c r="J309" s="29">
        <v>2.7255187525315931</v>
      </c>
      <c r="K309" s="29">
        <v>1.3471065845060755</v>
      </c>
      <c r="L309" s="29">
        <v>0</v>
      </c>
      <c r="M309" s="29">
        <v>0.2</v>
      </c>
      <c r="N309" s="29">
        <v>0.27128723337675276</v>
      </c>
      <c r="O309" s="29">
        <v>1.8183938178828281</v>
      </c>
    </row>
    <row r="310" spans="1:15" x14ac:dyDescent="0.25">
      <c r="A310" t="str">
        <f t="shared" si="4"/>
        <v>LDINPF43172</v>
      </c>
      <c r="B310" s="3" t="s">
        <v>32</v>
      </c>
      <c r="C310" s="3" t="s">
        <v>33</v>
      </c>
      <c r="D310" s="4">
        <v>43172</v>
      </c>
      <c r="E310" s="3" t="s">
        <v>34</v>
      </c>
      <c r="F310" s="29">
        <v>1.1301233209747286</v>
      </c>
      <c r="G310" s="29">
        <v>0</v>
      </c>
      <c r="H310" s="29">
        <v>0</v>
      </c>
      <c r="I310" s="29">
        <v>6.8407884907915842E-2</v>
      </c>
      <c r="J310" s="29">
        <v>1.1985312058826445</v>
      </c>
      <c r="K310" s="29">
        <v>0.47761936485873513</v>
      </c>
      <c r="L310" s="29">
        <v>0</v>
      </c>
      <c r="M310" s="29">
        <v>0</v>
      </c>
      <c r="N310" s="29">
        <v>6.797240249922426E-2</v>
      </c>
      <c r="O310" s="29">
        <v>0.54559176735795933</v>
      </c>
    </row>
    <row r="311" spans="1:15" x14ac:dyDescent="0.25">
      <c r="A311" t="str">
        <f t="shared" si="4"/>
        <v>LDMIPF43172</v>
      </c>
      <c r="B311" s="3" t="s">
        <v>35</v>
      </c>
      <c r="C311" s="3" t="s">
        <v>36</v>
      </c>
      <c r="D311" s="4">
        <v>43172</v>
      </c>
      <c r="E311" s="3" t="s">
        <v>37</v>
      </c>
      <c r="F311" s="29">
        <v>2.2367678470052752</v>
      </c>
      <c r="G311" s="29">
        <v>0</v>
      </c>
      <c r="H311" s="29">
        <v>0.2</v>
      </c>
      <c r="I311" s="29">
        <v>0.32702629805852801</v>
      </c>
      <c r="J311" s="29">
        <v>2.7637941450638035</v>
      </c>
      <c r="K311" s="29">
        <v>1.5380492924827673</v>
      </c>
      <c r="L311" s="29">
        <v>0</v>
      </c>
      <c r="M311" s="29">
        <v>0.2</v>
      </c>
      <c r="N311" s="29">
        <v>0.30205733992573547</v>
      </c>
      <c r="O311" s="29">
        <v>2.0401066324085027</v>
      </c>
    </row>
    <row r="312" spans="1:15" x14ac:dyDescent="0.25">
      <c r="A312" t="str">
        <f t="shared" si="4"/>
        <v>LDSAPF43172</v>
      </c>
      <c r="B312" s="3" t="s">
        <v>38</v>
      </c>
      <c r="C312" s="3" t="s">
        <v>39</v>
      </c>
      <c r="D312" s="4">
        <v>43172</v>
      </c>
      <c r="E312" s="3" t="s">
        <v>40</v>
      </c>
      <c r="F312" s="29">
        <v>0.79493197077961253</v>
      </c>
      <c r="G312" s="29">
        <v>0</v>
      </c>
      <c r="H312" s="29">
        <v>0</v>
      </c>
      <c r="I312" s="29">
        <v>3.8681249680265407E-2</v>
      </c>
      <c r="J312" s="29">
        <v>0.83361322045987796</v>
      </c>
      <c r="K312" s="29">
        <v>0.2537777637974834</v>
      </c>
      <c r="L312" s="29">
        <v>0</v>
      </c>
      <c r="M312" s="29">
        <v>0</v>
      </c>
      <c r="N312" s="29">
        <v>3.6679815244293271E-2</v>
      </c>
      <c r="O312" s="29">
        <v>0.29045757904177666</v>
      </c>
    </row>
    <row r="313" spans="1:15" x14ac:dyDescent="0.25">
      <c r="A313" t="str">
        <f t="shared" si="4"/>
        <v>LEBALF43172</v>
      </c>
      <c r="B313" s="3" t="s">
        <v>41</v>
      </c>
      <c r="C313" s="3" t="s">
        <v>42</v>
      </c>
      <c r="D313" s="4">
        <v>43172</v>
      </c>
      <c r="E313" s="3" t="s">
        <v>43</v>
      </c>
      <c r="F313" s="29">
        <v>2.3249863702973843</v>
      </c>
      <c r="G313" s="29">
        <v>0.30002171138803269</v>
      </c>
      <c r="H313" s="29">
        <v>0.2</v>
      </c>
      <c r="I313" s="29">
        <v>5.8486721361644595E-2</v>
      </c>
      <c r="J313" s="29">
        <v>2.8834948030470615</v>
      </c>
      <c r="K313" s="29">
        <v>0.32302495414349669</v>
      </c>
      <c r="L313" s="29">
        <v>0</v>
      </c>
      <c r="M313" s="29">
        <v>0.2</v>
      </c>
      <c r="N313" s="29">
        <v>5.8145075272481854E-2</v>
      </c>
      <c r="O313" s="29">
        <v>0.58117002941597851</v>
      </c>
    </row>
    <row r="314" spans="1:15" x14ac:dyDescent="0.25">
      <c r="A314" t="str">
        <f t="shared" si="4"/>
        <v>LEBFSF43172</v>
      </c>
      <c r="B314" s="3" t="s">
        <v>44</v>
      </c>
      <c r="C314" s="3" t="s">
        <v>45</v>
      </c>
      <c r="D314" s="4">
        <v>43172</v>
      </c>
      <c r="E314" s="3" t="s">
        <v>46</v>
      </c>
      <c r="F314" s="29">
        <v>2.5001420999968058</v>
      </c>
      <c r="G314" s="29">
        <v>0.30002474450413741</v>
      </c>
      <c r="H314" s="29">
        <v>0.2</v>
      </c>
      <c r="I314" s="29">
        <v>0.2196198603475234</v>
      </c>
      <c r="J314" s="29">
        <v>3.2197867048484667</v>
      </c>
      <c r="K314" s="29">
        <v>1.0381830667667695</v>
      </c>
      <c r="L314" s="29">
        <v>0</v>
      </c>
      <c r="M314" s="29">
        <v>0.2</v>
      </c>
      <c r="N314" s="29">
        <v>0.20847403199549491</v>
      </c>
      <c r="O314" s="29">
        <v>1.4466570987622644</v>
      </c>
    </row>
    <row r="315" spans="1:15" x14ac:dyDescent="0.25">
      <c r="A315" t="str">
        <f t="shared" si="4"/>
        <v>LECHID43172</v>
      </c>
      <c r="B315" s="3" t="s">
        <v>47</v>
      </c>
      <c r="C315" s="3" t="s">
        <v>48</v>
      </c>
      <c r="D315" s="4">
        <v>43172</v>
      </c>
      <c r="E315" s="3" t="s">
        <v>49</v>
      </c>
      <c r="F315" s="29">
        <v>2.4757455241309212</v>
      </c>
      <c r="G315" s="29">
        <v>0</v>
      </c>
      <c r="H315" s="29">
        <v>0</v>
      </c>
      <c r="I315" s="29">
        <v>0.26923220749363014</v>
      </c>
      <c r="J315" s="29">
        <v>2.7449777316245512</v>
      </c>
      <c r="K315" s="29">
        <v>1.4784112038136894</v>
      </c>
      <c r="L315" s="29">
        <v>0</v>
      </c>
      <c r="M315" s="29">
        <v>0</v>
      </c>
      <c r="N315" s="29">
        <v>0.25172169091647778</v>
      </c>
      <c r="O315" s="29">
        <v>1.7301328947301671</v>
      </c>
    </row>
    <row r="316" spans="1:15" x14ac:dyDescent="0.25">
      <c r="A316" t="str">
        <f t="shared" si="4"/>
        <v>LEEQTF43172</v>
      </c>
      <c r="B316" s="3" t="s">
        <v>50</v>
      </c>
      <c r="C316" s="3" t="s">
        <v>51</v>
      </c>
      <c r="D316" s="4">
        <v>43172</v>
      </c>
      <c r="E316" s="3" t="s">
        <v>52</v>
      </c>
      <c r="F316" s="29">
        <v>2.3219772003745747</v>
      </c>
      <c r="G316" s="29">
        <v>0</v>
      </c>
      <c r="H316" s="29">
        <v>0.2</v>
      </c>
      <c r="I316" s="29">
        <v>0.28835747261260924</v>
      </c>
      <c r="J316" s="29">
        <v>2.8103346729871843</v>
      </c>
      <c r="K316" s="29">
        <v>1.4603770098031521</v>
      </c>
      <c r="L316" s="29">
        <v>0</v>
      </c>
      <c r="M316" s="29">
        <v>0.2</v>
      </c>
      <c r="N316" s="29">
        <v>0.28627743783171244</v>
      </c>
      <c r="O316" s="29">
        <v>1.9466544476348644</v>
      </c>
    </row>
    <row r="317" spans="1:15" x14ac:dyDescent="0.25">
      <c r="A317" t="str">
        <f t="shared" si="4"/>
        <v>LEGROW43172</v>
      </c>
      <c r="B317" s="3" t="s">
        <v>53</v>
      </c>
      <c r="C317" s="3" t="s">
        <v>54</v>
      </c>
      <c r="D317" s="4">
        <v>43172</v>
      </c>
      <c r="E317" s="3" t="s">
        <v>55</v>
      </c>
      <c r="F317" s="29">
        <v>2.3551511017018791</v>
      </c>
      <c r="G317" s="29">
        <v>0.30002373972695506</v>
      </c>
      <c r="H317" s="29">
        <v>0.2</v>
      </c>
      <c r="I317" s="29">
        <v>0.27632673795121643</v>
      </c>
      <c r="J317" s="29">
        <v>3.1315015793800507</v>
      </c>
      <c r="K317" s="29">
        <v>1.3996484435601506</v>
      </c>
      <c r="L317" s="29">
        <v>0</v>
      </c>
      <c r="M317" s="29">
        <v>0.2</v>
      </c>
      <c r="N317" s="29">
        <v>0.27354645744998879</v>
      </c>
      <c r="O317" s="29">
        <v>1.8731949010101394</v>
      </c>
    </row>
    <row r="318" spans="1:15" x14ac:dyDescent="0.25">
      <c r="A318" t="str">
        <f t="shared" si="4"/>
        <v>LEINFA43172</v>
      </c>
      <c r="B318" s="3" t="s">
        <v>56</v>
      </c>
      <c r="C318" s="3" t="s">
        <v>57</v>
      </c>
      <c r="D318" s="4">
        <v>43172</v>
      </c>
      <c r="E318" s="3" t="s">
        <v>58</v>
      </c>
      <c r="F318" s="29">
        <v>2.5001229045495204</v>
      </c>
      <c r="G318" s="29">
        <v>0</v>
      </c>
      <c r="H318" s="29">
        <v>0.2</v>
      </c>
      <c r="I318" s="29">
        <v>0.25382089563941551</v>
      </c>
      <c r="J318" s="29">
        <v>2.9539438001889362</v>
      </c>
      <c r="K318" s="29">
        <v>1.2137407058328666</v>
      </c>
      <c r="L318" s="29">
        <v>0</v>
      </c>
      <c r="M318" s="29">
        <v>0.2</v>
      </c>
      <c r="N318" s="29">
        <v>0.24187973985961717</v>
      </c>
      <c r="O318" s="29">
        <v>1.6556204456924837</v>
      </c>
    </row>
    <row r="319" spans="1:15" x14ac:dyDescent="0.25">
      <c r="A319" t="str">
        <f t="shared" si="4"/>
        <v>LEINNF43172</v>
      </c>
      <c r="B319" s="3" t="s">
        <v>59</v>
      </c>
      <c r="C319" s="3" t="s">
        <v>60</v>
      </c>
      <c r="D319" s="4">
        <v>43172</v>
      </c>
      <c r="E319" s="3" t="s">
        <v>93</v>
      </c>
      <c r="F319" s="29">
        <v>1.2000316679784513</v>
      </c>
      <c r="G319" s="29">
        <v>0</v>
      </c>
      <c r="H319" s="29">
        <v>0</v>
      </c>
      <c r="I319" s="29">
        <v>4.5004065386680239E-2</v>
      </c>
      <c r="J319" s="29">
        <v>1.2450357333651316</v>
      </c>
      <c r="K319" s="29">
        <v>0.6444664309774546</v>
      </c>
      <c r="L319" s="29">
        <v>0</v>
      </c>
      <c r="M319" s="29">
        <v>0</v>
      </c>
      <c r="N319" s="29">
        <v>4.4002881160152899E-2</v>
      </c>
      <c r="O319" s="29">
        <v>0.68846931213760754</v>
      </c>
    </row>
    <row r="320" spans="1:15" x14ac:dyDescent="0.25">
      <c r="A320" t="str">
        <f t="shared" si="4"/>
        <v>LEINSX43172</v>
      </c>
      <c r="B320" s="3" t="s">
        <v>61</v>
      </c>
      <c r="C320" s="3" t="s">
        <v>62</v>
      </c>
      <c r="D320" s="4">
        <v>43172</v>
      </c>
      <c r="E320" s="3" t="s">
        <v>92</v>
      </c>
      <c r="F320" s="29">
        <v>1.7000559125665768</v>
      </c>
      <c r="G320" s="29">
        <v>0</v>
      </c>
      <c r="H320" s="29">
        <v>0</v>
      </c>
      <c r="I320" s="29">
        <v>0.12600309210883548</v>
      </c>
      <c r="J320" s="29">
        <v>1.8260590046754124</v>
      </c>
      <c r="K320" s="29">
        <v>1.1380518480848518</v>
      </c>
      <c r="L320" s="29">
        <v>0</v>
      </c>
      <c r="M320" s="29">
        <v>0</v>
      </c>
      <c r="N320" s="29">
        <v>0.11485535687334066</v>
      </c>
      <c r="O320" s="29">
        <v>1.2529072049581924</v>
      </c>
    </row>
    <row r="321" spans="1:15" x14ac:dyDescent="0.25">
      <c r="A321" t="str">
        <f t="shared" si="4"/>
        <v>LEMIDF43172</v>
      </c>
      <c r="B321" s="3" t="s">
        <v>63</v>
      </c>
      <c r="C321" s="3" t="s">
        <v>64</v>
      </c>
      <c r="D321" s="4">
        <v>43172</v>
      </c>
      <c r="E321" s="3" t="s">
        <v>65</v>
      </c>
      <c r="F321" s="29">
        <v>2.3385843512990281</v>
      </c>
      <c r="G321" s="29">
        <v>0.30002185241541096</v>
      </c>
      <c r="H321" s="29">
        <v>0.2</v>
      </c>
      <c r="I321" s="29">
        <v>6.0934244066458906E-2</v>
      </c>
      <c r="J321" s="29">
        <v>2.8995404477808981</v>
      </c>
      <c r="K321" s="29">
        <v>0.32919215530711515</v>
      </c>
      <c r="L321" s="29">
        <v>0</v>
      </c>
      <c r="M321" s="29">
        <v>0.2</v>
      </c>
      <c r="N321" s="29">
        <v>5.9255484058687857E-2</v>
      </c>
      <c r="O321" s="29">
        <v>0.58844763936580302</v>
      </c>
    </row>
    <row r="322" spans="1:15" x14ac:dyDescent="0.25">
      <c r="A322" t="str">
        <f t="shared" si="4"/>
        <v>LET10043172</v>
      </c>
      <c r="B322" s="3" t="s">
        <v>66</v>
      </c>
      <c r="C322" s="3" t="s">
        <v>67</v>
      </c>
      <c r="D322" s="4">
        <v>43172</v>
      </c>
      <c r="E322" s="3" t="s">
        <v>68</v>
      </c>
      <c r="F322" s="29">
        <v>0.24987847203877717</v>
      </c>
      <c r="G322" s="29">
        <v>0</v>
      </c>
      <c r="H322" s="29">
        <v>0</v>
      </c>
      <c r="I322" s="29">
        <v>8.9777383937674864E-3</v>
      </c>
      <c r="J322" s="29">
        <v>0.25885621043254464</v>
      </c>
      <c r="K322" s="29">
        <v>0</v>
      </c>
      <c r="L322" s="29">
        <v>0</v>
      </c>
      <c r="M322" s="29">
        <v>0</v>
      </c>
      <c r="N322" s="29">
        <v>0</v>
      </c>
      <c r="O322" s="29">
        <v>0</v>
      </c>
    </row>
    <row r="323" spans="1:15" x14ac:dyDescent="0.25">
      <c r="A323" t="str">
        <f t="shared" si="4"/>
        <v>LETAXP43172</v>
      </c>
      <c r="B323" s="3" t="s">
        <v>69</v>
      </c>
      <c r="C323" s="3" t="s">
        <v>70</v>
      </c>
      <c r="D323" s="4">
        <v>43172</v>
      </c>
      <c r="E323" s="3" t="s">
        <v>71</v>
      </c>
      <c r="F323" s="29">
        <v>2.4088671973508236</v>
      </c>
      <c r="G323" s="29">
        <v>0.30002236236006469</v>
      </c>
      <c r="H323" s="29">
        <v>0</v>
      </c>
      <c r="I323" s="29">
        <v>0.25719502641126729</v>
      </c>
      <c r="J323" s="29">
        <v>2.9660845861221556</v>
      </c>
      <c r="K323" s="29">
        <v>1.4343906129809958</v>
      </c>
      <c r="L323" s="29">
        <v>0</v>
      </c>
      <c r="M323" s="29">
        <v>0</v>
      </c>
      <c r="N323" s="29">
        <v>0.24379333423190461</v>
      </c>
      <c r="O323" s="29">
        <v>1.6781839472129003</v>
      </c>
    </row>
    <row r="324" spans="1:15" x14ac:dyDescent="0.25">
      <c r="A324" t="str">
        <f t="shared" ref="A324:A387" si="5">C324&amp;D324</f>
        <v>LETF5043172</v>
      </c>
      <c r="B324" s="3" t="s">
        <v>72</v>
      </c>
      <c r="C324" s="3" t="s">
        <v>73</v>
      </c>
      <c r="D324" s="4">
        <v>43172</v>
      </c>
      <c r="E324" s="3" t="s">
        <v>74</v>
      </c>
      <c r="F324" s="29">
        <v>9.9985447018786922E-2</v>
      </c>
      <c r="G324" s="29">
        <v>0</v>
      </c>
      <c r="H324" s="29">
        <v>0</v>
      </c>
      <c r="I324" s="29">
        <v>1.7971942979788269E-3</v>
      </c>
      <c r="J324" s="29">
        <v>0.10178264131676575</v>
      </c>
      <c r="K324" s="29">
        <v>0</v>
      </c>
      <c r="L324" s="29">
        <v>0</v>
      </c>
      <c r="M324" s="29">
        <v>0</v>
      </c>
      <c r="N324" s="29">
        <v>0</v>
      </c>
      <c r="O324" s="29">
        <v>0</v>
      </c>
    </row>
    <row r="325" spans="1:15" x14ac:dyDescent="0.25">
      <c r="A325" t="str">
        <f t="shared" si="5"/>
        <v>LETFSX43172</v>
      </c>
      <c r="B325" s="3" t="s">
        <v>75</v>
      </c>
      <c r="C325" s="3" t="s">
        <v>76</v>
      </c>
      <c r="D325" s="4">
        <v>43172</v>
      </c>
      <c r="E325" s="3" t="s">
        <v>77</v>
      </c>
      <c r="F325" s="29">
        <v>0.10000018861299517</v>
      </c>
      <c r="G325" s="29">
        <v>0</v>
      </c>
      <c r="H325" s="29">
        <v>0</v>
      </c>
      <c r="I325" s="29">
        <v>0</v>
      </c>
      <c r="J325" s="29">
        <v>0.10000018861299517</v>
      </c>
      <c r="K325" s="29">
        <v>0</v>
      </c>
      <c r="L325" s="29">
        <v>0</v>
      </c>
      <c r="M325" s="29">
        <v>0</v>
      </c>
      <c r="N325" s="29">
        <v>0</v>
      </c>
      <c r="O325" s="29">
        <v>0</v>
      </c>
    </row>
    <row r="326" spans="1:15" x14ac:dyDescent="0.25">
      <c r="A326" t="str">
        <f t="shared" si="5"/>
        <v>LEULIS43172</v>
      </c>
      <c r="B326" s="3" t="s">
        <v>78</v>
      </c>
      <c r="C326" s="3" t="s">
        <v>79</v>
      </c>
      <c r="D326" s="4">
        <v>43172</v>
      </c>
      <c r="E326" s="3" t="s">
        <v>80</v>
      </c>
      <c r="F326" s="29">
        <v>2.3490964915649868</v>
      </c>
      <c r="G326" s="29">
        <v>0</v>
      </c>
      <c r="H326" s="29">
        <v>0</v>
      </c>
      <c r="I326" s="29">
        <v>0.24823776883749521</v>
      </c>
      <c r="J326" s="29">
        <v>2.5973342604024818</v>
      </c>
      <c r="K326" s="29">
        <v>1.271810457422291</v>
      </c>
      <c r="L326" s="29">
        <v>0</v>
      </c>
      <c r="M326" s="29">
        <v>0</v>
      </c>
      <c r="N326" s="29">
        <v>0.21632958281846401</v>
      </c>
      <c r="O326" s="29">
        <v>1.488140040240755</v>
      </c>
    </row>
    <row r="327" spans="1:15" x14ac:dyDescent="0.25">
      <c r="A327" t="str">
        <f t="shared" si="5"/>
        <v>LLIQDF43172</v>
      </c>
      <c r="B327" s="3" t="s">
        <v>81</v>
      </c>
      <c r="C327" s="3" t="s">
        <v>82</v>
      </c>
      <c r="D327" s="4">
        <v>43172</v>
      </c>
      <c r="E327" s="3" t="s">
        <v>83</v>
      </c>
      <c r="F327" s="29">
        <v>0.23879431963436765</v>
      </c>
      <c r="G327" s="29">
        <v>0</v>
      </c>
      <c r="H327" s="29">
        <v>0</v>
      </c>
      <c r="I327" s="29">
        <v>5.1807589902984896E-3</v>
      </c>
      <c r="J327" s="29">
        <v>0.24397507862466614</v>
      </c>
      <c r="K327" s="29">
        <v>9.8773176016669142E-2</v>
      </c>
      <c r="L327" s="29">
        <v>0</v>
      </c>
      <c r="M327" s="29">
        <v>0</v>
      </c>
      <c r="N327" s="29">
        <v>5.1790599912219333E-3</v>
      </c>
      <c r="O327" s="29">
        <v>0.10395223600789108</v>
      </c>
    </row>
    <row r="328" spans="1:15" x14ac:dyDescent="0.25">
      <c r="A328" t="str">
        <f t="shared" si="5"/>
        <v>LDBOND43173</v>
      </c>
      <c r="B328" s="3" t="s">
        <v>11</v>
      </c>
      <c r="C328" s="3" t="s">
        <v>12</v>
      </c>
      <c r="D328" s="4">
        <v>43173</v>
      </c>
      <c r="E328" s="3" t="s">
        <v>13</v>
      </c>
      <c r="F328" s="29">
        <v>1.0700191441528875</v>
      </c>
      <c r="G328" s="29">
        <v>0</v>
      </c>
      <c r="H328" s="29">
        <v>0</v>
      </c>
      <c r="I328" s="29">
        <v>9.5403014195691929E-2</v>
      </c>
      <c r="J328" s="29">
        <v>1.1654221583485793</v>
      </c>
      <c r="K328" s="29">
        <v>0.5663442172529416</v>
      </c>
      <c r="L328" s="29">
        <v>0</v>
      </c>
      <c r="M328" s="29">
        <v>0</v>
      </c>
      <c r="N328" s="29">
        <v>9.4743270564048729E-2</v>
      </c>
      <c r="O328" s="29">
        <v>0.66108748781699034</v>
      </c>
    </row>
    <row r="329" spans="1:15" x14ac:dyDescent="0.25">
      <c r="A329" t="str">
        <f t="shared" si="5"/>
        <v>LDCPO243173</v>
      </c>
      <c r="B329" s="3" t="s">
        <v>14</v>
      </c>
      <c r="C329" s="3" t="s">
        <v>15</v>
      </c>
      <c r="D329" s="4">
        <v>43173</v>
      </c>
      <c r="E329" s="3" t="s">
        <v>16</v>
      </c>
      <c r="F329" s="29">
        <v>2.250080671620855</v>
      </c>
      <c r="G329" s="29">
        <v>0</v>
      </c>
      <c r="H329" s="29">
        <v>0</v>
      </c>
      <c r="I329" s="29">
        <v>0.28801622642793401</v>
      </c>
      <c r="J329" s="29">
        <v>2.538096898048789</v>
      </c>
      <c r="K329" s="29">
        <v>1.7500572097071052</v>
      </c>
      <c r="L329" s="29">
        <v>0</v>
      </c>
      <c r="M329" s="29">
        <v>0</v>
      </c>
      <c r="N329" s="29">
        <v>0.2881059931982724</v>
      </c>
      <c r="O329" s="29">
        <v>2.0381632029053778</v>
      </c>
    </row>
    <row r="330" spans="1:15" x14ac:dyDescent="0.25">
      <c r="A330" t="str">
        <f t="shared" si="5"/>
        <v>LDDAF143173</v>
      </c>
      <c r="B330" s="3" t="s">
        <v>17</v>
      </c>
      <c r="C330" s="3" t="s">
        <v>18</v>
      </c>
      <c r="D330" s="4">
        <v>43173</v>
      </c>
      <c r="E330" s="5" t="s">
        <v>19</v>
      </c>
      <c r="F330" s="29">
        <v>2.250085196950129</v>
      </c>
      <c r="G330" s="29">
        <v>0</v>
      </c>
      <c r="H330" s="29">
        <v>0</v>
      </c>
      <c r="I330" s="29">
        <v>0.17461119100602673</v>
      </c>
      <c r="J330" s="29">
        <v>2.4246963879561556</v>
      </c>
      <c r="K330" s="29">
        <v>1.0800120765863879</v>
      </c>
      <c r="L330" s="29">
        <v>0</v>
      </c>
      <c r="M330" s="29">
        <v>0</v>
      </c>
      <c r="N330" s="29">
        <v>0.17460499609100674</v>
      </c>
      <c r="O330" s="29">
        <v>1.2546170726773946</v>
      </c>
    </row>
    <row r="331" spans="1:15" x14ac:dyDescent="0.25">
      <c r="A331" t="str">
        <f t="shared" si="5"/>
        <v>LDDAF243173</v>
      </c>
      <c r="B331" s="3" t="s">
        <v>20</v>
      </c>
      <c r="C331" s="3" t="s">
        <v>21</v>
      </c>
      <c r="D331" s="4">
        <v>43173</v>
      </c>
      <c r="E331" s="3" t="s">
        <v>22</v>
      </c>
      <c r="F331" s="29">
        <v>2.25008960264159</v>
      </c>
      <c r="G331" s="29">
        <v>0</v>
      </c>
      <c r="H331" s="29">
        <v>0</v>
      </c>
      <c r="I331" s="29">
        <v>0.19801076851258451</v>
      </c>
      <c r="J331" s="29">
        <v>2.4481003711541747</v>
      </c>
      <c r="K331" s="29">
        <v>1.2200099730595917</v>
      </c>
      <c r="L331" s="29">
        <v>0</v>
      </c>
      <c r="M331" s="29">
        <v>0</v>
      </c>
      <c r="N331" s="29">
        <v>0.19801044489998754</v>
      </c>
      <c r="O331" s="29">
        <v>1.4180204179595792</v>
      </c>
    </row>
    <row r="332" spans="1:15" x14ac:dyDescent="0.25">
      <c r="A332" t="str">
        <f t="shared" si="5"/>
        <v>LDDAF343173</v>
      </c>
      <c r="B332" s="3" t="s">
        <v>23</v>
      </c>
      <c r="C332" s="3" t="s">
        <v>24</v>
      </c>
      <c r="D332" s="4">
        <v>43173</v>
      </c>
      <c r="E332" s="3" t="s">
        <v>25</v>
      </c>
      <c r="F332" s="29">
        <v>2.2500872084488068</v>
      </c>
      <c r="G332" s="29">
        <v>0</v>
      </c>
      <c r="H332" s="29">
        <v>0</v>
      </c>
      <c r="I332" s="29">
        <v>0.19621511055654489</v>
      </c>
      <c r="J332" s="29">
        <v>2.4463023190053517</v>
      </c>
      <c r="K332" s="29">
        <v>1.2300172215058305</v>
      </c>
      <c r="L332" s="29">
        <v>0</v>
      </c>
      <c r="M332" s="29">
        <v>0</v>
      </c>
      <c r="N332" s="29">
        <v>0.19620162988833986</v>
      </c>
      <c r="O332" s="29">
        <v>1.4262188513941703</v>
      </c>
    </row>
    <row r="333" spans="1:15" x14ac:dyDescent="0.25">
      <c r="A333" t="str">
        <f t="shared" si="5"/>
        <v>LDGETF43173</v>
      </c>
      <c r="B333" s="3" t="s">
        <v>26</v>
      </c>
      <c r="C333" s="3" t="s">
        <v>27</v>
      </c>
      <c r="D333" s="4">
        <v>43173</v>
      </c>
      <c r="E333" s="3" t="s">
        <v>28</v>
      </c>
      <c r="F333" s="29">
        <v>0.25000129630474976</v>
      </c>
      <c r="G333" s="29">
        <v>0</v>
      </c>
      <c r="H333" s="29">
        <v>0</v>
      </c>
      <c r="I333" s="29">
        <v>2.6999856055628133E-2</v>
      </c>
      <c r="J333" s="29">
        <v>0.27700115236037792</v>
      </c>
      <c r="K333" s="29">
        <v>0</v>
      </c>
      <c r="L333" s="29">
        <v>0</v>
      </c>
      <c r="M333" s="29">
        <v>0</v>
      </c>
      <c r="N333" s="29">
        <v>0</v>
      </c>
      <c r="O333" s="29">
        <v>0</v>
      </c>
    </row>
    <row r="334" spans="1:15" x14ac:dyDescent="0.25">
      <c r="A334" t="str">
        <f t="shared" si="5"/>
        <v>LDGSEC43173</v>
      </c>
      <c r="B334" s="3" t="s">
        <v>29</v>
      </c>
      <c r="C334" s="3" t="s">
        <v>30</v>
      </c>
      <c r="D334" s="4">
        <v>43173</v>
      </c>
      <c r="E334" s="3" t="s">
        <v>31</v>
      </c>
      <c r="F334" s="29">
        <v>2.2500972703559969</v>
      </c>
      <c r="G334" s="29">
        <v>0</v>
      </c>
      <c r="H334" s="29">
        <v>0.2</v>
      </c>
      <c r="I334" s="29">
        <v>0.27541856997191655</v>
      </c>
      <c r="J334" s="29">
        <v>2.7255158403279136</v>
      </c>
      <c r="K334" s="29">
        <v>1.3471174393219589</v>
      </c>
      <c r="L334" s="29">
        <v>0</v>
      </c>
      <c r="M334" s="29">
        <v>0.2</v>
      </c>
      <c r="N334" s="29">
        <v>0.27128996888515428</v>
      </c>
      <c r="O334" s="29">
        <v>1.8184074082071131</v>
      </c>
    </row>
    <row r="335" spans="1:15" x14ac:dyDescent="0.25">
      <c r="A335" t="str">
        <f t="shared" si="5"/>
        <v>LDINPF43173</v>
      </c>
      <c r="B335" s="3" t="s">
        <v>32</v>
      </c>
      <c r="C335" s="3" t="s">
        <v>33</v>
      </c>
      <c r="D335" s="4">
        <v>43173</v>
      </c>
      <c r="E335" s="3" t="s">
        <v>34</v>
      </c>
      <c r="F335" s="29">
        <v>1.1300467099559524</v>
      </c>
      <c r="G335" s="29">
        <v>0</v>
      </c>
      <c r="H335" s="29">
        <v>0</v>
      </c>
      <c r="I335" s="29">
        <v>6.8403336548487598E-2</v>
      </c>
      <c r="J335" s="29">
        <v>1.1984500465044399</v>
      </c>
      <c r="K335" s="29">
        <v>0.47760295293776805</v>
      </c>
      <c r="L335" s="29">
        <v>0</v>
      </c>
      <c r="M335" s="29">
        <v>0</v>
      </c>
      <c r="N335" s="29">
        <v>6.7969305616141201E-2</v>
      </c>
      <c r="O335" s="29">
        <v>0.54557225855390923</v>
      </c>
    </row>
    <row r="336" spans="1:15" x14ac:dyDescent="0.25">
      <c r="A336" t="str">
        <f t="shared" si="5"/>
        <v>LDMIPF43173</v>
      </c>
      <c r="B336" s="3" t="s">
        <v>35</v>
      </c>
      <c r="C336" s="3" t="s">
        <v>36</v>
      </c>
      <c r="D336" s="4">
        <v>43173</v>
      </c>
      <c r="E336" s="3" t="s">
        <v>37</v>
      </c>
      <c r="F336" s="29">
        <v>2.2369008839666549</v>
      </c>
      <c r="G336" s="29">
        <v>0</v>
      </c>
      <c r="H336" s="29">
        <v>0.2</v>
      </c>
      <c r="I336" s="29">
        <v>0.32704909544919014</v>
      </c>
      <c r="J336" s="29">
        <v>2.7639499794158451</v>
      </c>
      <c r="K336" s="29">
        <v>1.5376848083160226</v>
      </c>
      <c r="L336" s="29">
        <v>0</v>
      </c>
      <c r="M336" s="29">
        <v>0.2</v>
      </c>
      <c r="N336" s="29">
        <v>0.30199624163787409</v>
      </c>
      <c r="O336" s="29">
        <v>2.0396810499538969</v>
      </c>
    </row>
    <row r="337" spans="1:15" x14ac:dyDescent="0.25">
      <c r="A337" t="str">
        <f t="shared" si="5"/>
        <v>LDSAPF43173</v>
      </c>
      <c r="B337" s="3" t="s">
        <v>38</v>
      </c>
      <c r="C337" s="3" t="s">
        <v>39</v>
      </c>
      <c r="D337" s="4">
        <v>43173</v>
      </c>
      <c r="E337" s="3" t="s">
        <v>40</v>
      </c>
      <c r="F337" s="29">
        <v>0.80002619197695768</v>
      </c>
      <c r="G337" s="29">
        <v>0</v>
      </c>
      <c r="H337" s="29">
        <v>0</v>
      </c>
      <c r="I337" s="29">
        <v>3.960185136120091E-2</v>
      </c>
      <c r="J337" s="29">
        <v>0.83962804333815855</v>
      </c>
      <c r="K337" s="29">
        <v>0.25885886480085474</v>
      </c>
      <c r="L337" s="29">
        <v>0</v>
      </c>
      <c r="M337" s="29">
        <v>0</v>
      </c>
      <c r="N337" s="29">
        <v>3.7594508079475897E-2</v>
      </c>
      <c r="O337" s="29">
        <v>0.29645337288033063</v>
      </c>
    </row>
    <row r="338" spans="1:15" x14ac:dyDescent="0.25">
      <c r="A338" t="str">
        <f t="shared" si="5"/>
        <v>LEBALF43173</v>
      </c>
      <c r="B338" s="3" t="s">
        <v>41</v>
      </c>
      <c r="C338" s="3" t="s">
        <v>42</v>
      </c>
      <c r="D338" s="4">
        <v>43173</v>
      </c>
      <c r="E338" s="3" t="s">
        <v>43</v>
      </c>
      <c r="F338" s="29">
        <v>2.3247992875926213</v>
      </c>
      <c r="G338" s="29">
        <v>0.30002166522160523</v>
      </c>
      <c r="H338" s="29">
        <v>0.2</v>
      </c>
      <c r="I338" s="29">
        <v>5.8453060808474337E-2</v>
      </c>
      <c r="J338" s="29">
        <v>2.8832740136227009</v>
      </c>
      <c r="K338" s="29">
        <v>0.32282713668240431</v>
      </c>
      <c r="L338" s="29">
        <v>0</v>
      </c>
      <c r="M338" s="29">
        <v>0.2</v>
      </c>
      <c r="N338" s="29">
        <v>5.8109059824591962E-2</v>
      </c>
      <c r="O338" s="29">
        <v>0.58093619650699624</v>
      </c>
    </row>
    <row r="339" spans="1:15" x14ac:dyDescent="0.25">
      <c r="A339" t="str">
        <f t="shared" si="5"/>
        <v>LEBFSF43173</v>
      </c>
      <c r="B339" s="3" t="s">
        <v>44</v>
      </c>
      <c r="C339" s="3" t="s">
        <v>45</v>
      </c>
      <c r="D339" s="4">
        <v>43173</v>
      </c>
      <c r="E339" s="3" t="s">
        <v>46</v>
      </c>
      <c r="F339" s="29">
        <v>2.5001434714711781</v>
      </c>
      <c r="G339" s="29">
        <v>0.30002443870942885</v>
      </c>
      <c r="H339" s="29">
        <v>0.2</v>
      </c>
      <c r="I339" s="29">
        <v>0.21961844711086412</v>
      </c>
      <c r="J339" s="29">
        <v>3.2197863572914711</v>
      </c>
      <c r="K339" s="29">
        <v>1.0372381889574134</v>
      </c>
      <c r="L339" s="29">
        <v>0</v>
      </c>
      <c r="M339" s="29">
        <v>0.2</v>
      </c>
      <c r="N339" s="29">
        <v>0.20831723935624816</v>
      </c>
      <c r="O339" s="29">
        <v>1.4455554283136616</v>
      </c>
    </row>
    <row r="340" spans="1:15" x14ac:dyDescent="0.25">
      <c r="A340" t="str">
        <f t="shared" si="5"/>
        <v>LECHID43173</v>
      </c>
      <c r="B340" s="3" t="s">
        <v>47</v>
      </c>
      <c r="C340" s="3" t="s">
        <v>48</v>
      </c>
      <c r="D340" s="4">
        <v>43173</v>
      </c>
      <c r="E340" s="3" t="s">
        <v>49</v>
      </c>
      <c r="F340" s="29">
        <v>2.4757519669622874</v>
      </c>
      <c r="G340" s="29">
        <v>0</v>
      </c>
      <c r="H340" s="29">
        <v>0</v>
      </c>
      <c r="I340" s="29">
        <v>0.26923626698326414</v>
      </c>
      <c r="J340" s="29">
        <v>2.7449882339455516</v>
      </c>
      <c r="K340" s="29">
        <v>1.477948472379415</v>
      </c>
      <c r="L340" s="29">
        <v>0</v>
      </c>
      <c r="M340" s="29">
        <v>0</v>
      </c>
      <c r="N340" s="29">
        <v>0.25162607802411358</v>
      </c>
      <c r="O340" s="29">
        <v>1.7295745504035285</v>
      </c>
    </row>
    <row r="341" spans="1:15" x14ac:dyDescent="0.25">
      <c r="A341" t="str">
        <f t="shared" si="5"/>
        <v>LEEQTF43173</v>
      </c>
      <c r="B341" s="3" t="s">
        <v>50</v>
      </c>
      <c r="C341" s="3" t="s">
        <v>51</v>
      </c>
      <c r="D341" s="4">
        <v>43173</v>
      </c>
      <c r="E341" s="3" t="s">
        <v>52</v>
      </c>
      <c r="F341" s="29">
        <v>2.3218245224291274</v>
      </c>
      <c r="G341" s="29">
        <v>0</v>
      </c>
      <c r="H341" s="29">
        <v>0.2</v>
      </c>
      <c r="I341" s="29">
        <v>0.2883299985303448</v>
      </c>
      <c r="J341" s="29">
        <v>2.8101545209594723</v>
      </c>
      <c r="K341" s="29">
        <v>1.4601432676637824</v>
      </c>
      <c r="L341" s="29">
        <v>0</v>
      </c>
      <c r="M341" s="29">
        <v>0.2</v>
      </c>
      <c r="N341" s="29">
        <v>0.28623555186042154</v>
      </c>
      <c r="O341" s="29">
        <v>1.946378819524204</v>
      </c>
    </row>
    <row r="342" spans="1:15" x14ac:dyDescent="0.25">
      <c r="A342" t="str">
        <f t="shared" si="5"/>
        <v>LEGROW43173</v>
      </c>
      <c r="B342" s="3" t="s">
        <v>53</v>
      </c>
      <c r="C342" s="3" t="s">
        <v>54</v>
      </c>
      <c r="D342" s="4">
        <v>43173</v>
      </c>
      <c r="E342" s="3" t="s">
        <v>55</v>
      </c>
      <c r="F342" s="29">
        <v>2.3553342287134882</v>
      </c>
      <c r="G342" s="29">
        <v>0.30002378712263916</v>
      </c>
      <c r="H342" s="29">
        <v>0.2</v>
      </c>
      <c r="I342" s="29">
        <v>0.27635923957484393</v>
      </c>
      <c r="J342" s="29">
        <v>3.1317172554109711</v>
      </c>
      <c r="K342" s="29">
        <v>1.3997346581980425</v>
      </c>
      <c r="L342" s="29">
        <v>0</v>
      </c>
      <c r="M342" s="29">
        <v>0.2</v>
      </c>
      <c r="N342" s="29">
        <v>0.27356332890323715</v>
      </c>
      <c r="O342" s="29">
        <v>1.8732979871012796</v>
      </c>
    </row>
    <row r="343" spans="1:15" x14ac:dyDescent="0.25">
      <c r="A343" t="str">
        <f t="shared" si="5"/>
        <v>LEINFA43173</v>
      </c>
      <c r="B343" s="3" t="s">
        <v>56</v>
      </c>
      <c r="C343" s="3" t="s">
        <v>57</v>
      </c>
      <c r="D343" s="4">
        <v>43173</v>
      </c>
      <c r="E343" s="3" t="s">
        <v>58</v>
      </c>
      <c r="F343" s="29">
        <v>2.5001232134587594</v>
      </c>
      <c r="G343" s="29">
        <v>0</v>
      </c>
      <c r="H343" s="29">
        <v>0.2</v>
      </c>
      <c r="I343" s="29">
        <v>0.25381924864130684</v>
      </c>
      <c r="J343" s="29">
        <v>2.9539424621000663</v>
      </c>
      <c r="K343" s="29">
        <v>1.2130117941921186</v>
      </c>
      <c r="L343" s="29">
        <v>0</v>
      </c>
      <c r="M343" s="29">
        <v>0.2</v>
      </c>
      <c r="N343" s="29">
        <v>0.24175692575581353</v>
      </c>
      <c r="O343" s="29">
        <v>1.6547687199479322</v>
      </c>
    </row>
    <row r="344" spans="1:15" x14ac:dyDescent="0.25">
      <c r="A344" t="str">
        <f t="shared" si="5"/>
        <v>LEINNF43173</v>
      </c>
      <c r="B344" s="3" t="s">
        <v>59</v>
      </c>
      <c r="C344" s="3" t="s">
        <v>60</v>
      </c>
      <c r="D344" s="4">
        <v>43173</v>
      </c>
      <c r="E344" s="3" t="s">
        <v>93</v>
      </c>
      <c r="F344" s="29">
        <v>1.2000319570640219</v>
      </c>
      <c r="G344" s="29">
        <v>0</v>
      </c>
      <c r="H344" s="29">
        <v>0</v>
      </c>
      <c r="I344" s="29">
        <v>4.5002307476737301E-2</v>
      </c>
      <c r="J344" s="29">
        <v>1.2450342645407593</v>
      </c>
      <c r="K344" s="29">
        <v>0.64445291580465591</v>
      </c>
      <c r="L344" s="29">
        <v>0</v>
      </c>
      <c r="M344" s="29">
        <v>0</v>
      </c>
      <c r="N344" s="29">
        <v>4.3996523472242859E-2</v>
      </c>
      <c r="O344" s="29">
        <v>0.68844943927689872</v>
      </c>
    </row>
    <row r="345" spans="1:15" x14ac:dyDescent="0.25">
      <c r="A345" t="str">
        <f t="shared" si="5"/>
        <v>LEINSX43173</v>
      </c>
      <c r="B345" s="3" t="s">
        <v>61</v>
      </c>
      <c r="C345" s="3" t="s">
        <v>62</v>
      </c>
      <c r="D345" s="4">
        <v>43173</v>
      </c>
      <c r="E345" s="3" t="s">
        <v>92</v>
      </c>
      <c r="F345" s="29">
        <v>1.7000591075515183</v>
      </c>
      <c r="G345" s="29">
        <v>0</v>
      </c>
      <c r="H345" s="29">
        <v>0</v>
      </c>
      <c r="I345" s="29">
        <v>0.12600386743125447</v>
      </c>
      <c r="J345" s="29">
        <v>1.8260629749827728</v>
      </c>
      <c r="K345" s="29">
        <v>1.1381201972376547</v>
      </c>
      <c r="L345" s="29">
        <v>0</v>
      </c>
      <c r="M345" s="29">
        <v>0</v>
      </c>
      <c r="N345" s="29">
        <v>0.11488027054309052</v>
      </c>
      <c r="O345" s="29">
        <v>1.2530004677807451</v>
      </c>
    </row>
    <row r="346" spans="1:15" x14ac:dyDescent="0.25">
      <c r="A346" t="str">
        <f t="shared" si="5"/>
        <v>LEMIDF43173</v>
      </c>
      <c r="B346" s="3" t="s">
        <v>63</v>
      </c>
      <c r="C346" s="3" t="s">
        <v>64</v>
      </c>
      <c r="D346" s="4">
        <v>43173</v>
      </c>
      <c r="E346" s="3" t="s">
        <v>65</v>
      </c>
      <c r="F346" s="29">
        <v>2.3390372558379005</v>
      </c>
      <c r="G346" s="29">
        <v>0.30002176327824565</v>
      </c>
      <c r="H346" s="29">
        <v>0.2</v>
      </c>
      <c r="I346" s="29">
        <v>6.1015677238112416E-2</v>
      </c>
      <c r="J346" s="29">
        <v>2.9000746963542587</v>
      </c>
      <c r="K346" s="29">
        <v>0.32948316141327455</v>
      </c>
      <c r="L346" s="29">
        <v>0</v>
      </c>
      <c r="M346" s="29">
        <v>0.2</v>
      </c>
      <c r="N346" s="29">
        <v>5.9308360907961002E-2</v>
      </c>
      <c r="O346" s="29">
        <v>0.58879152232123555</v>
      </c>
    </row>
    <row r="347" spans="1:15" x14ac:dyDescent="0.25">
      <c r="A347" t="str">
        <f t="shared" si="5"/>
        <v>LET10043173</v>
      </c>
      <c r="B347" s="3" t="s">
        <v>66</v>
      </c>
      <c r="C347" s="3" t="s">
        <v>67</v>
      </c>
      <c r="D347" s="4">
        <v>43173</v>
      </c>
      <c r="E347" s="3" t="s">
        <v>68</v>
      </c>
      <c r="F347" s="29">
        <v>0.24987830155516461</v>
      </c>
      <c r="G347" s="29">
        <v>0</v>
      </c>
      <c r="H347" s="29">
        <v>0</v>
      </c>
      <c r="I347" s="29">
        <v>8.9777742336841267E-3</v>
      </c>
      <c r="J347" s="29">
        <v>0.25885607578884873</v>
      </c>
      <c r="K347" s="29">
        <v>0</v>
      </c>
      <c r="L347" s="29">
        <v>0</v>
      </c>
      <c r="M347" s="29">
        <v>0</v>
      </c>
      <c r="N347" s="29">
        <v>0</v>
      </c>
      <c r="O347" s="29">
        <v>0</v>
      </c>
    </row>
    <row r="348" spans="1:15" x14ac:dyDescent="0.25">
      <c r="A348" t="str">
        <f t="shared" si="5"/>
        <v>LETAXP43173</v>
      </c>
      <c r="B348" s="3" t="s">
        <v>69</v>
      </c>
      <c r="C348" s="3" t="s">
        <v>70</v>
      </c>
      <c r="D348" s="4">
        <v>43173</v>
      </c>
      <c r="E348" s="3" t="s">
        <v>71</v>
      </c>
      <c r="F348" s="29">
        <v>2.4093988147668739</v>
      </c>
      <c r="G348" s="29">
        <v>0.30002226636919344</v>
      </c>
      <c r="H348" s="29">
        <v>0</v>
      </c>
      <c r="I348" s="29">
        <v>0.25729013455185656</v>
      </c>
      <c r="J348" s="29">
        <v>2.9667112156879241</v>
      </c>
      <c r="K348" s="29">
        <v>1.4341273298783395</v>
      </c>
      <c r="L348" s="29">
        <v>0</v>
      </c>
      <c r="M348" s="29">
        <v>0</v>
      </c>
      <c r="N348" s="29">
        <v>0.24375037926914633</v>
      </c>
      <c r="O348" s="29">
        <v>1.6778777091474857</v>
      </c>
    </row>
    <row r="349" spans="1:15" x14ac:dyDescent="0.25">
      <c r="A349" t="str">
        <f t="shared" si="5"/>
        <v>LETF5043173</v>
      </c>
      <c r="B349" s="3" t="s">
        <v>72</v>
      </c>
      <c r="C349" s="3" t="s">
        <v>73</v>
      </c>
      <c r="D349" s="4">
        <v>43173</v>
      </c>
      <c r="E349" s="3" t="s">
        <v>74</v>
      </c>
      <c r="F349" s="29">
        <v>9.9985250524769753E-2</v>
      </c>
      <c r="G349" s="29">
        <v>0</v>
      </c>
      <c r="H349" s="29">
        <v>0</v>
      </c>
      <c r="I349" s="29">
        <v>1.7973161968414001E-3</v>
      </c>
      <c r="J349" s="29">
        <v>0.10178256672161115</v>
      </c>
      <c r="K349" s="29">
        <v>0</v>
      </c>
      <c r="L349" s="29">
        <v>0</v>
      </c>
      <c r="M349" s="29">
        <v>0</v>
      </c>
      <c r="N349" s="29">
        <v>0</v>
      </c>
      <c r="O349" s="29">
        <v>0</v>
      </c>
    </row>
    <row r="350" spans="1:15" x14ac:dyDescent="0.25">
      <c r="A350" t="str">
        <f t="shared" si="5"/>
        <v>LETFSX43173</v>
      </c>
      <c r="B350" s="3" t="s">
        <v>75</v>
      </c>
      <c r="C350" s="3" t="s">
        <v>76</v>
      </c>
      <c r="D350" s="4">
        <v>43173</v>
      </c>
      <c r="E350" s="3" t="s">
        <v>77</v>
      </c>
      <c r="F350" s="29">
        <v>0.10000025862443905</v>
      </c>
      <c r="G350" s="29">
        <v>0</v>
      </c>
      <c r="H350" s="29">
        <v>0</v>
      </c>
      <c r="I350" s="29">
        <v>0</v>
      </c>
      <c r="J350" s="29">
        <v>0.10000025862443905</v>
      </c>
      <c r="K350" s="29">
        <v>0</v>
      </c>
      <c r="L350" s="29">
        <v>0</v>
      </c>
      <c r="M350" s="29">
        <v>0</v>
      </c>
      <c r="N350" s="29">
        <v>0</v>
      </c>
      <c r="O350" s="29">
        <v>0</v>
      </c>
    </row>
    <row r="351" spans="1:15" x14ac:dyDescent="0.25">
      <c r="A351" t="str">
        <f t="shared" si="5"/>
        <v>LEULIS43173</v>
      </c>
      <c r="B351" s="3" t="s">
        <v>78</v>
      </c>
      <c r="C351" s="3" t="s">
        <v>79</v>
      </c>
      <c r="D351" s="4">
        <v>43173</v>
      </c>
      <c r="E351" s="3" t="s">
        <v>80</v>
      </c>
      <c r="F351" s="29">
        <v>2.3494504357787371</v>
      </c>
      <c r="G351" s="29">
        <v>0</v>
      </c>
      <c r="H351" s="29">
        <v>0</v>
      </c>
      <c r="I351" s="29">
        <v>0.24830136841894984</v>
      </c>
      <c r="J351" s="29">
        <v>2.5977518041976868</v>
      </c>
      <c r="K351" s="29">
        <v>1.2703061775301911</v>
      </c>
      <c r="L351" s="29">
        <v>0</v>
      </c>
      <c r="M351" s="29">
        <v>0</v>
      </c>
      <c r="N351" s="29">
        <v>0.21605825361605996</v>
      </c>
      <c r="O351" s="29">
        <v>1.4863644311462512</v>
      </c>
    </row>
    <row r="352" spans="1:15" x14ac:dyDescent="0.25">
      <c r="A352" t="str">
        <f t="shared" si="5"/>
        <v>LLIQDF43173</v>
      </c>
      <c r="B352" s="3" t="s">
        <v>81</v>
      </c>
      <c r="C352" s="3" t="s">
        <v>82</v>
      </c>
      <c r="D352" s="4">
        <v>43173</v>
      </c>
      <c r="E352" s="3" t="s">
        <v>83</v>
      </c>
      <c r="F352" s="29">
        <v>0.20948712128528416</v>
      </c>
      <c r="G352" s="29">
        <v>0</v>
      </c>
      <c r="H352" s="29">
        <v>0</v>
      </c>
      <c r="I352" s="29">
        <v>5.3061241297421343E-3</v>
      </c>
      <c r="J352" s="29">
        <v>0.21479324541502628</v>
      </c>
      <c r="K352" s="29">
        <v>6.9470353678658114E-2</v>
      </c>
      <c r="L352" s="29">
        <v>0</v>
      </c>
      <c r="M352" s="29">
        <v>0</v>
      </c>
      <c r="N352" s="29">
        <v>5.3046035204249156E-3</v>
      </c>
      <c r="O352" s="29">
        <v>7.4774957199083031E-2</v>
      </c>
    </row>
    <row r="353" spans="1:15" x14ac:dyDescent="0.25">
      <c r="A353" t="str">
        <f t="shared" si="5"/>
        <v>LDBOND43174</v>
      </c>
      <c r="B353" s="3" t="s">
        <v>11</v>
      </c>
      <c r="C353" s="3" t="s">
        <v>12</v>
      </c>
      <c r="D353" s="4">
        <v>43174</v>
      </c>
      <c r="E353" s="3" t="s">
        <v>13</v>
      </c>
      <c r="F353" s="29">
        <v>1.0700190428549372</v>
      </c>
      <c r="G353" s="29">
        <v>0</v>
      </c>
      <c r="H353" s="29">
        <v>0</v>
      </c>
      <c r="I353" s="29">
        <v>9.54030337849959E-2</v>
      </c>
      <c r="J353" s="29">
        <v>1.165422076639933</v>
      </c>
      <c r="K353" s="29">
        <v>0.56635048575564928</v>
      </c>
      <c r="L353" s="29">
        <v>0</v>
      </c>
      <c r="M353" s="29">
        <v>0</v>
      </c>
      <c r="N353" s="29">
        <v>9.4744564600751785E-2</v>
      </c>
      <c r="O353" s="29">
        <v>0.66109505035640104</v>
      </c>
    </row>
    <row r="354" spans="1:15" x14ac:dyDescent="0.25">
      <c r="A354" t="str">
        <f t="shared" si="5"/>
        <v>LDCPO243174</v>
      </c>
      <c r="B354" s="3" t="s">
        <v>14</v>
      </c>
      <c r="C354" s="3" t="s">
        <v>15</v>
      </c>
      <c r="D354" s="4">
        <v>43174</v>
      </c>
      <c r="E354" s="3" t="s">
        <v>16</v>
      </c>
      <c r="F354" s="29">
        <v>2.2500750909770746</v>
      </c>
      <c r="G354" s="29">
        <v>0</v>
      </c>
      <c r="H354" s="29">
        <v>0</v>
      </c>
      <c r="I354" s="29">
        <v>0.28801877144271126</v>
      </c>
      <c r="J354" s="29">
        <v>2.5380938624197857</v>
      </c>
      <c r="K354" s="29">
        <v>1.7500806983801982</v>
      </c>
      <c r="L354" s="29">
        <v>0</v>
      </c>
      <c r="M354" s="29">
        <v>0</v>
      </c>
      <c r="N354" s="29">
        <v>0.28796183783085189</v>
      </c>
      <c r="O354" s="29">
        <v>2.0380425362110501</v>
      </c>
    </row>
    <row r="355" spans="1:15" x14ac:dyDescent="0.25">
      <c r="A355" t="str">
        <f t="shared" si="5"/>
        <v>LDDAF143174</v>
      </c>
      <c r="B355" s="3" t="s">
        <v>17</v>
      </c>
      <c r="C355" s="3" t="s">
        <v>18</v>
      </c>
      <c r="D355" s="4">
        <v>43174</v>
      </c>
      <c r="E355" s="5" t="s">
        <v>19</v>
      </c>
      <c r="F355" s="29">
        <v>2.2500855715011765</v>
      </c>
      <c r="G355" s="29">
        <v>0</v>
      </c>
      <c r="H355" s="29">
        <v>0</v>
      </c>
      <c r="I355" s="29">
        <v>0.17461175099660092</v>
      </c>
      <c r="J355" s="29">
        <v>2.4246973224977775</v>
      </c>
      <c r="K355" s="29">
        <v>1.0800129748399971</v>
      </c>
      <c r="L355" s="29">
        <v>0</v>
      </c>
      <c r="M355" s="29">
        <v>0</v>
      </c>
      <c r="N355" s="29">
        <v>0.17460606562945069</v>
      </c>
      <c r="O355" s="29">
        <v>1.2546190404694477</v>
      </c>
    </row>
    <row r="356" spans="1:15" x14ac:dyDescent="0.25">
      <c r="A356" t="str">
        <f t="shared" si="5"/>
        <v>LDDAF243174</v>
      </c>
      <c r="B356" s="3" t="s">
        <v>20</v>
      </c>
      <c r="C356" s="3" t="s">
        <v>21</v>
      </c>
      <c r="D356" s="4">
        <v>43174</v>
      </c>
      <c r="E356" s="3" t="s">
        <v>22</v>
      </c>
      <c r="F356" s="29">
        <v>2.2500914162717631</v>
      </c>
      <c r="G356" s="29">
        <v>0</v>
      </c>
      <c r="H356" s="29">
        <v>0</v>
      </c>
      <c r="I356" s="29">
        <v>0.19801470296927129</v>
      </c>
      <c r="J356" s="29">
        <v>2.4481061192410345</v>
      </c>
      <c r="K356" s="29">
        <v>1.2200087190210629</v>
      </c>
      <c r="L356" s="29">
        <v>0</v>
      </c>
      <c r="M356" s="29">
        <v>0</v>
      </c>
      <c r="N356" s="29">
        <v>0.19800607026749303</v>
      </c>
      <c r="O356" s="29">
        <v>1.418014789288556</v>
      </c>
    </row>
    <row r="357" spans="1:15" x14ac:dyDescent="0.25">
      <c r="A357" t="str">
        <f t="shared" si="5"/>
        <v>LDDAF343174</v>
      </c>
      <c r="B357" s="3" t="s">
        <v>23</v>
      </c>
      <c r="C357" s="3" t="s">
        <v>24</v>
      </c>
      <c r="D357" s="4">
        <v>43174</v>
      </c>
      <c r="E357" s="3" t="s">
        <v>25</v>
      </c>
      <c r="F357" s="29">
        <v>2.2500857435672379</v>
      </c>
      <c r="G357" s="29">
        <v>0</v>
      </c>
      <c r="H357" s="29">
        <v>0</v>
      </c>
      <c r="I357" s="29">
        <v>0.19621630228049122</v>
      </c>
      <c r="J357" s="29">
        <v>2.4463020458477289</v>
      </c>
      <c r="K357" s="29">
        <v>1.2300201343572192</v>
      </c>
      <c r="L357" s="29">
        <v>0</v>
      </c>
      <c r="M357" s="29">
        <v>0</v>
      </c>
      <c r="N357" s="29">
        <v>0.19620276293278982</v>
      </c>
      <c r="O357" s="29">
        <v>1.4262228972900091</v>
      </c>
    </row>
    <row r="358" spans="1:15" x14ac:dyDescent="0.25">
      <c r="A358" t="str">
        <f t="shared" si="5"/>
        <v>LDGETF43174</v>
      </c>
      <c r="B358" s="3" t="s">
        <v>26</v>
      </c>
      <c r="C358" s="3" t="s">
        <v>27</v>
      </c>
      <c r="D358" s="4">
        <v>43174</v>
      </c>
      <c r="E358" s="3" t="s">
        <v>97</v>
      </c>
      <c r="F358" s="29">
        <v>0.25000096277312445</v>
      </c>
      <c r="G358" s="29">
        <v>0</v>
      </c>
      <c r="H358" s="29">
        <v>0</v>
      </c>
      <c r="I358" s="29">
        <v>2.7000293221742071E-2</v>
      </c>
      <c r="J358" s="29">
        <v>0.27700125599486652</v>
      </c>
      <c r="K358" s="29">
        <v>0</v>
      </c>
      <c r="L358" s="29">
        <v>0</v>
      </c>
      <c r="M358" s="29">
        <v>0</v>
      </c>
      <c r="N358" s="29">
        <v>0</v>
      </c>
      <c r="O358" s="29">
        <v>0</v>
      </c>
    </row>
    <row r="359" spans="1:15" x14ac:dyDescent="0.25">
      <c r="A359" t="str">
        <f t="shared" si="5"/>
        <v>LDGSEC43174</v>
      </c>
      <c r="B359" s="3" t="s">
        <v>29</v>
      </c>
      <c r="C359" s="3" t="s">
        <v>30</v>
      </c>
      <c r="D359" s="4">
        <v>43174</v>
      </c>
      <c r="E359" s="3" t="s">
        <v>31</v>
      </c>
      <c r="F359" s="29">
        <v>2.2500993101823301</v>
      </c>
      <c r="G359" s="29">
        <v>0</v>
      </c>
      <c r="H359" s="29">
        <v>0.2</v>
      </c>
      <c r="I359" s="29">
        <v>0.27542016776695144</v>
      </c>
      <c r="J359" s="29">
        <v>2.7255194779492817</v>
      </c>
      <c r="K359" s="29">
        <v>1.3471707461812725</v>
      </c>
      <c r="L359" s="29">
        <v>0</v>
      </c>
      <c r="M359" s="29">
        <v>0.2</v>
      </c>
      <c r="N359" s="29">
        <v>0.27130013525840202</v>
      </c>
      <c r="O359" s="29">
        <v>1.8184708814396746</v>
      </c>
    </row>
    <row r="360" spans="1:15" x14ac:dyDescent="0.25">
      <c r="A360" t="str">
        <f t="shared" si="5"/>
        <v>LDINPF43174</v>
      </c>
      <c r="B360" s="3" t="s">
        <v>32</v>
      </c>
      <c r="C360" s="3" t="s">
        <v>33</v>
      </c>
      <c r="D360" s="4">
        <v>43174</v>
      </c>
      <c r="E360" s="3" t="s">
        <v>34</v>
      </c>
      <c r="F360" s="29">
        <v>1.1300520322120833</v>
      </c>
      <c r="G360" s="29">
        <v>0</v>
      </c>
      <c r="H360" s="29">
        <v>0</v>
      </c>
      <c r="I360" s="29">
        <v>6.8403752775613599E-2</v>
      </c>
      <c r="J360" s="29">
        <v>1.1984557849876969</v>
      </c>
      <c r="K360" s="29">
        <v>0.47761722785128297</v>
      </c>
      <c r="L360" s="29">
        <v>0</v>
      </c>
      <c r="M360" s="29">
        <v>0</v>
      </c>
      <c r="N360" s="29">
        <v>6.7971056002504707E-2</v>
      </c>
      <c r="O360" s="29">
        <v>0.54558828385378766</v>
      </c>
    </row>
    <row r="361" spans="1:15" x14ac:dyDescent="0.25">
      <c r="A361" t="str">
        <f t="shared" si="5"/>
        <v>LDMIPF43174</v>
      </c>
      <c r="B361" s="3" t="s">
        <v>35</v>
      </c>
      <c r="C361" s="3" t="s">
        <v>36</v>
      </c>
      <c r="D361" s="4">
        <v>43174</v>
      </c>
      <c r="E361" s="3" t="s">
        <v>37</v>
      </c>
      <c r="F361" s="29">
        <v>2.2369790758796357</v>
      </c>
      <c r="G361" s="29">
        <v>-1.3106275939576046</v>
      </c>
      <c r="H361" s="29">
        <v>0.2</v>
      </c>
      <c r="I361" s="29">
        <v>0.32706749053714701</v>
      </c>
      <c r="J361" s="29">
        <v>1.4534189724591782</v>
      </c>
      <c r="K361" s="29">
        <v>1.5379014928475818</v>
      </c>
      <c r="L361" s="29">
        <v>0</v>
      </c>
      <c r="M361" s="29">
        <v>0.2</v>
      </c>
      <c r="N361" s="29">
        <v>0.3020465728300164</v>
      </c>
      <c r="O361" s="29">
        <v>2.0399480656775983</v>
      </c>
    </row>
    <row r="362" spans="1:15" x14ac:dyDescent="0.25">
      <c r="A362" t="str">
        <f t="shared" si="5"/>
        <v>LDSAPF43174</v>
      </c>
      <c r="B362" s="3" t="s">
        <v>38</v>
      </c>
      <c r="C362" s="3" t="s">
        <v>39</v>
      </c>
      <c r="D362" s="4">
        <v>43174</v>
      </c>
      <c r="E362" s="3" t="s">
        <v>40</v>
      </c>
      <c r="F362" s="29">
        <v>0.80003076057539801</v>
      </c>
      <c r="G362" s="29">
        <v>0</v>
      </c>
      <c r="H362" s="29">
        <v>0</v>
      </c>
      <c r="I362" s="29">
        <v>3.9601920904552987E-2</v>
      </c>
      <c r="J362" s="29">
        <v>0.83963268147995096</v>
      </c>
      <c r="K362" s="29">
        <v>0.26511259575388463</v>
      </c>
      <c r="L362" s="29">
        <v>0</v>
      </c>
      <c r="M362" s="29">
        <v>0</v>
      </c>
      <c r="N362" s="29">
        <v>3.8720164819648267E-2</v>
      </c>
      <c r="O362" s="29">
        <v>0.30383276057353292</v>
      </c>
    </row>
    <row r="363" spans="1:15" x14ac:dyDescent="0.25">
      <c r="A363" t="str">
        <f t="shared" si="5"/>
        <v>LEBALF43174</v>
      </c>
      <c r="B363" s="3" t="s">
        <v>41</v>
      </c>
      <c r="C363" s="3" t="s">
        <v>42</v>
      </c>
      <c r="D363" s="4">
        <v>43174</v>
      </c>
      <c r="E363" s="3" t="s">
        <v>43</v>
      </c>
      <c r="F363" s="29">
        <v>2.3247933510868384</v>
      </c>
      <c r="G363" s="29">
        <v>0</v>
      </c>
      <c r="H363" s="29">
        <v>0.2</v>
      </c>
      <c r="I363" s="29">
        <v>5.8455366558935559E-2</v>
      </c>
      <c r="J363" s="29">
        <v>2.5832487176457741</v>
      </c>
      <c r="K363" s="29">
        <v>0.32283715564374532</v>
      </c>
      <c r="L363" s="29">
        <v>0</v>
      </c>
      <c r="M363" s="29">
        <v>0.2</v>
      </c>
      <c r="N363" s="29">
        <v>5.8111193311505736E-2</v>
      </c>
      <c r="O363" s="29">
        <v>0.58094834895525105</v>
      </c>
    </row>
    <row r="364" spans="1:15" x14ac:dyDescent="0.25">
      <c r="A364" t="str">
        <f t="shared" si="5"/>
        <v>LEBFSF43174</v>
      </c>
      <c r="B364" s="3" t="s">
        <v>44</v>
      </c>
      <c r="C364" s="3" t="s">
        <v>45</v>
      </c>
      <c r="D364" s="4">
        <v>43174</v>
      </c>
      <c r="E364" s="3" t="s">
        <v>46</v>
      </c>
      <c r="F364" s="29">
        <v>2.5001206623957195</v>
      </c>
      <c r="G364" s="29">
        <v>0</v>
      </c>
      <c r="H364" s="29">
        <v>0.2</v>
      </c>
      <c r="I364" s="29">
        <v>0.21961803013842593</v>
      </c>
      <c r="J364" s="29">
        <v>2.9197386925341458</v>
      </c>
      <c r="K364" s="29">
        <v>1.0367288558641019</v>
      </c>
      <c r="L364" s="29">
        <v>0</v>
      </c>
      <c r="M364" s="29">
        <v>0.2</v>
      </c>
      <c r="N364" s="29">
        <v>0.20821477286413148</v>
      </c>
      <c r="O364" s="29">
        <v>1.4449436287282333</v>
      </c>
    </row>
    <row r="365" spans="1:15" x14ac:dyDescent="0.25">
      <c r="A365" t="str">
        <f t="shared" si="5"/>
        <v>LECHID43174</v>
      </c>
      <c r="B365" s="3" t="s">
        <v>47</v>
      </c>
      <c r="C365" s="3" t="s">
        <v>48</v>
      </c>
      <c r="D365" s="4">
        <v>43174</v>
      </c>
      <c r="E365" s="3" t="s">
        <v>49</v>
      </c>
      <c r="F365" s="29">
        <v>2.4756810954867206</v>
      </c>
      <c r="G365" s="29">
        <v>0</v>
      </c>
      <c r="H365" s="29">
        <v>0</v>
      </c>
      <c r="I365" s="29">
        <v>0.26922121109440417</v>
      </c>
      <c r="J365" s="29">
        <v>2.7449023065811247</v>
      </c>
      <c r="K365" s="29">
        <v>1.4777533589726413</v>
      </c>
      <c r="L365" s="29">
        <v>0</v>
      </c>
      <c r="M365" s="29">
        <v>0</v>
      </c>
      <c r="N365" s="29">
        <v>0.25163654496611554</v>
      </c>
      <c r="O365" s="29">
        <v>1.7293899039387568</v>
      </c>
    </row>
    <row r="366" spans="1:15" x14ac:dyDescent="0.25">
      <c r="A366" t="str">
        <f t="shared" si="5"/>
        <v>LEEQTF43174</v>
      </c>
      <c r="B366" s="3" t="s">
        <v>50</v>
      </c>
      <c r="C366" s="3" t="s">
        <v>51</v>
      </c>
      <c r="D366" s="4">
        <v>43174</v>
      </c>
      <c r="E366" s="3" t="s">
        <v>52</v>
      </c>
      <c r="F366" s="29">
        <v>2.3221225143170883</v>
      </c>
      <c r="G366" s="29">
        <v>0</v>
      </c>
      <c r="H366" s="29">
        <v>0.2</v>
      </c>
      <c r="I366" s="29">
        <v>0.28838366510845176</v>
      </c>
      <c r="J366" s="29">
        <v>2.8105061794255404</v>
      </c>
      <c r="K366" s="29">
        <v>1.4603676816321653</v>
      </c>
      <c r="L366" s="29">
        <v>0</v>
      </c>
      <c r="M366" s="29">
        <v>0.2</v>
      </c>
      <c r="N366" s="29">
        <v>0.28627582341470431</v>
      </c>
      <c r="O366" s="29">
        <v>1.9466435050468696</v>
      </c>
    </row>
    <row r="367" spans="1:15" x14ac:dyDescent="0.25">
      <c r="A367" t="str">
        <f t="shared" si="5"/>
        <v>LEGROW43174</v>
      </c>
      <c r="B367" s="3" t="s">
        <v>53</v>
      </c>
      <c r="C367" s="3" t="s">
        <v>54</v>
      </c>
      <c r="D367" s="4">
        <v>43174</v>
      </c>
      <c r="E367" s="3" t="s">
        <v>55</v>
      </c>
      <c r="F367" s="29">
        <v>2.3537697551737153</v>
      </c>
      <c r="G367" s="29">
        <v>0</v>
      </c>
      <c r="H367" s="29">
        <v>0.2</v>
      </c>
      <c r="I367" s="29">
        <v>0.27607948663126208</v>
      </c>
      <c r="J367" s="29">
        <v>2.8298492418049777</v>
      </c>
      <c r="K367" s="29">
        <v>1.398159655475016</v>
      </c>
      <c r="L367" s="29">
        <v>0</v>
      </c>
      <c r="M367" s="29">
        <v>0.2</v>
      </c>
      <c r="N367" s="29">
        <v>0.27327956771080203</v>
      </c>
      <c r="O367" s="29">
        <v>1.8714392231858179</v>
      </c>
    </row>
    <row r="368" spans="1:15" x14ac:dyDescent="0.25">
      <c r="A368" t="str">
        <f t="shared" si="5"/>
        <v>LEINFA43174</v>
      </c>
      <c r="B368" s="3" t="s">
        <v>56</v>
      </c>
      <c r="C368" s="3" t="s">
        <v>57</v>
      </c>
      <c r="D368" s="4">
        <v>43174</v>
      </c>
      <c r="E368" s="3" t="s">
        <v>58</v>
      </c>
      <c r="F368" s="29">
        <v>2.5001235799662425</v>
      </c>
      <c r="G368" s="29">
        <v>0</v>
      </c>
      <c r="H368" s="29">
        <v>0.2</v>
      </c>
      <c r="I368" s="29">
        <v>0.25382105414476386</v>
      </c>
      <c r="J368" s="29">
        <v>2.9539446341110063</v>
      </c>
      <c r="K368" s="29">
        <v>1.2132599366638002</v>
      </c>
      <c r="L368" s="29">
        <v>0</v>
      </c>
      <c r="M368" s="29">
        <v>0.2</v>
      </c>
      <c r="N368" s="29">
        <v>0.24179819261919452</v>
      </c>
      <c r="O368" s="29">
        <v>1.6550581292829947</v>
      </c>
    </row>
    <row r="369" spans="1:15" x14ac:dyDescent="0.25">
      <c r="A369" t="str">
        <f t="shared" si="5"/>
        <v>LEINNF43174</v>
      </c>
      <c r="B369" s="3" t="s">
        <v>59</v>
      </c>
      <c r="C369" s="3" t="s">
        <v>60</v>
      </c>
      <c r="D369" s="4">
        <v>43174</v>
      </c>
      <c r="E369" s="3" t="s">
        <v>93</v>
      </c>
      <c r="F369" s="29">
        <v>1.2000270228336889</v>
      </c>
      <c r="G369" s="29">
        <v>0</v>
      </c>
      <c r="H369" s="29">
        <v>0</v>
      </c>
      <c r="I369" s="29">
        <v>4.5001414581429013E-2</v>
      </c>
      <c r="J369" s="29">
        <v>1.2450284374151179</v>
      </c>
      <c r="K369" s="29">
        <v>0.64443599729394641</v>
      </c>
      <c r="L369" s="29">
        <v>0</v>
      </c>
      <c r="M369" s="29">
        <v>0</v>
      </c>
      <c r="N369" s="29">
        <v>4.3997874351750704E-2</v>
      </c>
      <c r="O369" s="29">
        <v>0.68843387164569714</v>
      </c>
    </row>
    <row r="370" spans="1:15" x14ac:dyDescent="0.25">
      <c r="A370" t="str">
        <f t="shared" si="5"/>
        <v>LEINSX43174</v>
      </c>
      <c r="B370" s="3" t="s">
        <v>61</v>
      </c>
      <c r="C370" s="3" t="s">
        <v>62</v>
      </c>
      <c r="D370" s="4">
        <v>43174</v>
      </c>
      <c r="E370" s="3" t="s">
        <v>92</v>
      </c>
      <c r="F370" s="29">
        <v>1.7000594851162218</v>
      </c>
      <c r="G370" s="29">
        <v>0</v>
      </c>
      <c r="H370" s="29">
        <v>0</v>
      </c>
      <c r="I370" s="29">
        <v>0.12600642947192711</v>
      </c>
      <c r="J370" s="29">
        <v>1.826065914588149</v>
      </c>
      <c r="K370" s="29">
        <v>1.1378841360511782</v>
      </c>
      <c r="L370" s="29">
        <v>0</v>
      </c>
      <c r="M370" s="29">
        <v>0</v>
      </c>
      <c r="N370" s="29">
        <v>0.11481212362378912</v>
      </c>
      <c r="O370" s="29">
        <v>1.2526962596749673</v>
      </c>
    </row>
    <row r="371" spans="1:15" x14ac:dyDescent="0.25">
      <c r="A371" t="str">
        <f t="shared" si="5"/>
        <v>LEMIDF43174</v>
      </c>
      <c r="B371" s="3" t="s">
        <v>63</v>
      </c>
      <c r="C371" s="3" t="s">
        <v>64</v>
      </c>
      <c r="D371" s="4">
        <v>43174</v>
      </c>
      <c r="E371" s="3" t="s">
        <v>65</v>
      </c>
      <c r="F371" s="29">
        <v>2.3389758557486493</v>
      </c>
      <c r="G371" s="29">
        <v>0</v>
      </c>
      <c r="H371" s="29">
        <v>0.2</v>
      </c>
      <c r="I371" s="29">
        <v>6.1008216981921236E-2</v>
      </c>
      <c r="J371" s="29">
        <v>2.5999840727305705</v>
      </c>
      <c r="K371" s="29">
        <v>0.32948210072130718</v>
      </c>
      <c r="L371" s="29">
        <v>0</v>
      </c>
      <c r="M371" s="29">
        <v>0.2</v>
      </c>
      <c r="N371" s="29">
        <v>5.9307398097200988E-2</v>
      </c>
      <c r="O371" s="29">
        <v>0.58878949881850817</v>
      </c>
    </row>
    <row r="372" spans="1:15" x14ac:dyDescent="0.25">
      <c r="A372" t="str">
        <f t="shared" si="5"/>
        <v>LET10043174</v>
      </c>
      <c r="B372" s="3" t="s">
        <v>66</v>
      </c>
      <c r="C372" s="3" t="s">
        <v>67</v>
      </c>
      <c r="D372" s="4">
        <v>43174</v>
      </c>
      <c r="E372" s="3" t="s">
        <v>98</v>
      </c>
      <c r="F372" s="29">
        <v>0.24987770168421042</v>
      </c>
      <c r="G372" s="29">
        <v>0</v>
      </c>
      <c r="H372" s="29">
        <v>0</v>
      </c>
      <c r="I372" s="29">
        <v>8.9777801750399802E-3</v>
      </c>
      <c r="J372" s="29">
        <v>0.25885548185925039</v>
      </c>
      <c r="K372" s="29">
        <v>0</v>
      </c>
      <c r="L372" s="29">
        <v>0</v>
      </c>
      <c r="M372" s="29">
        <v>0</v>
      </c>
      <c r="N372" s="29">
        <v>0</v>
      </c>
      <c r="O372" s="29">
        <v>0</v>
      </c>
    </row>
    <row r="373" spans="1:15" x14ac:dyDescent="0.25">
      <c r="A373" t="str">
        <f t="shared" si="5"/>
        <v>LETAXP43174</v>
      </c>
      <c r="B373" s="3" t="s">
        <v>69</v>
      </c>
      <c r="C373" s="3" t="s">
        <v>70</v>
      </c>
      <c r="D373" s="4">
        <v>43174</v>
      </c>
      <c r="E373" s="3" t="s">
        <v>71</v>
      </c>
      <c r="F373" s="29">
        <v>2.4088945981127985</v>
      </c>
      <c r="G373" s="29">
        <v>0</v>
      </c>
      <c r="H373" s="29">
        <v>0</v>
      </c>
      <c r="I373" s="29">
        <v>0.25720118718083956</v>
      </c>
      <c r="J373" s="29">
        <v>2.666095785293638</v>
      </c>
      <c r="K373" s="29">
        <v>1.4343943315365886</v>
      </c>
      <c r="L373" s="29">
        <v>0</v>
      </c>
      <c r="M373" s="29">
        <v>0</v>
      </c>
      <c r="N373" s="29">
        <v>0.24380102331270204</v>
      </c>
      <c r="O373" s="29">
        <v>1.6781953548492905</v>
      </c>
    </row>
    <row r="374" spans="1:15" x14ac:dyDescent="0.25">
      <c r="A374" t="str">
        <f t="shared" si="5"/>
        <v>LETF5043174</v>
      </c>
      <c r="B374" s="3" t="s">
        <v>72</v>
      </c>
      <c r="C374" s="3" t="s">
        <v>73</v>
      </c>
      <c r="D374" s="4">
        <v>43174</v>
      </c>
      <c r="E374" s="3" t="s">
        <v>99</v>
      </c>
      <c r="F374" s="29">
        <v>9.9985195896004408E-2</v>
      </c>
      <c r="G374" s="29">
        <v>0</v>
      </c>
      <c r="H374" s="29">
        <v>0</v>
      </c>
      <c r="I374" s="29">
        <v>1.7972405847284005E-3</v>
      </c>
      <c r="J374" s="29">
        <v>0.1017824364807328</v>
      </c>
      <c r="K374" s="29">
        <v>0</v>
      </c>
      <c r="L374" s="29">
        <v>0</v>
      </c>
      <c r="M374" s="29">
        <v>0</v>
      </c>
      <c r="N374" s="29">
        <v>0</v>
      </c>
      <c r="O374" s="29">
        <v>0</v>
      </c>
    </row>
    <row r="375" spans="1:15" x14ac:dyDescent="0.25">
      <c r="A375" t="str">
        <f t="shared" si="5"/>
        <v>LETFSX43174</v>
      </c>
      <c r="B375" s="3" t="s">
        <v>75</v>
      </c>
      <c r="C375" s="3" t="s">
        <v>76</v>
      </c>
      <c r="D375" s="4">
        <v>43174</v>
      </c>
      <c r="E375" s="3" t="s">
        <v>100</v>
      </c>
      <c r="F375" s="29">
        <v>0.10000043942150956</v>
      </c>
      <c r="G375" s="29">
        <v>0</v>
      </c>
      <c r="H375" s="29">
        <v>0</v>
      </c>
      <c r="I375" s="29">
        <v>0</v>
      </c>
      <c r="J375" s="29">
        <v>0.10000043942150956</v>
      </c>
      <c r="K375" s="29">
        <v>0</v>
      </c>
      <c r="L375" s="29">
        <v>0</v>
      </c>
      <c r="M375" s="29">
        <v>0</v>
      </c>
      <c r="N375" s="29">
        <v>0</v>
      </c>
      <c r="O375" s="29">
        <v>0</v>
      </c>
    </row>
    <row r="376" spans="1:15" x14ac:dyDescent="0.25">
      <c r="A376" t="str">
        <f t="shared" si="5"/>
        <v>LEULIS43174</v>
      </c>
      <c r="B376" s="3" t="s">
        <v>78</v>
      </c>
      <c r="C376" s="3" t="s">
        <v>79</v>
      </c>
      <c r="D376" s="4">
        <v>43174</v>
      </c>
      <c r="E376" s="3" t="s">
        <v>80</v>
      </c>
      <c r="F376" s="29">
        <v>2.3494410901361231</v>
      </c>
      <c r="G376" s="29">
        <v>0</v>
      </c>
      <c r="H376" s="29">
        <v>0</v>
      </c>
      <c r="I376" s="29">
        <v>0.24829974412984443</v>
      </c>
      <c r="J376" s="29">
        <v>2.5977408342659674</v>
      </c>
      <c r="K376" s="29">
        <v>1.2711473279664205</v>
      </c>
      <c r="L376" s="29">
        <v>0</v>
      </c>
      <c r="M376" s="29">
        <v>0</v>
      </c>
      <c r="N376" s="29">
        <v>0.21621150500944378</v>
      </c>
      <c r="O376" s="29">
        <v>1.4873588329758642</v>
      </c>
    </row>
    <row r="377" spans="1:15" x14ac:dyDescent="0.25">
      <c r="A377" t="str">
        <f t="shared" si="5"/>
        <v>LLIQDF43174</v>
      </c>
      <c r="B377" s="3" t="s">
        <v>81</v>
      </c>
      <c r="C377" s="3" t="s">
        <v>82</v>
      </c>
      <c r="D377" s="4">
        <v>43174</v>
      </c>
      <c r="E377" s="3" t="s">
        <v>83</v>
      </c>
      <c r="F377" s="29">
        <v>0.20947585755057477</v>
      </c>
      <c r="G377" s="29">
        <v>0</v>
      </c>
      <c r="H377" s="29">
        <v>0</v>
      </c>
      <c r="I377" s="29">
        <v>5.3039152360188878E-3</v>
      </c>
      <c r="J377" s="29">
        <v>0.21477977278659366</v>
      </c>
      <c r="K377" s="29">
        <v>6.9361049795286525E-2</v>
      </c>
      <c r="L377" s="29">
        <v>0</v>
      </c>
      <c r="M377" s="29">
        <v>0</v>
      </c>
      <c r="N377" s="29">
        <v>5.2849108320130005E-3</v>
      </c>
      <c r="O377" s="29">
        <v>7.4645960627299529E-2</v>
      </c>
    </row>
    <row r="378" spans="1:15" x14ac:dyDescent="0.25">
      <c r="A378" t="str">
        <f t="shared" si="5"/>
        <v>LDBOND43175</v>
      </c>
      <c r="B378" s="3" t="s">
        <v>11</v>
      </c>
      <c r="C378" s="3" t="s">
        <v>12</v>
      </c>
      <c r="D378" s="4">
        <v>43175</v>
      </c>
      <c r="E378" s="3" t="s">
        <v>13</v>
      </c>
      <c r="F378" s="29">
        <v>1.0700191878891101</v>
      </c>
      <c r="G378" s="29">
        <v>0</v>
      </c>
      <c r="H378" s="29">
        <v>0</v>
      </c>
      <c r="I378" s="29">
        <v>9.5402824377092077E-2</v>
      </c>
      <c r="J378" s="29">
        <v>1.1654220122662022</v>
      </c>
      <c r="K378" s="29">
        <v>0.56635365450165953</v>
      </c>
      <c r="L378" s="29">
        <v>0</v>
      </c>
      <c r="M378" s="29">
        <v>0</v>
      </c>
      <c r="N378" s="29">
        <v>9.4745312291346723E-2</v>
      </c>
      <c r="O378" s="29">
        <v>0.66109896679300628</v>
      </c>
    </row>
    <row r="379" spans="1:15" x14ac:dyDescent="0.25">
      <c r="A379" t="str">
        <f t="shared" si="5"/>
        <v>LDCPO243175</v>
      </c>
      <c r="B379" s="3" t="s">
        <v>14</v>
      </c>
      <c r="C379" s="3" t="s">
        <v>15</v>
      </c>
      <c r="D379" s="4">
        <v>43175</v>
      </c>
      <c r="E379" s="3" t="s">
        <v>16</v>
      </c>
      <c r="F379" s="29">
        <v>2.2500809523433238</v>
      </c>
      <c r="G379" s="29">
        <v>0</v>
      </c>
      <c r="H379" s="29">
        <v>0</v>
      </c>
      <c r="I379" s="29">
        <v>0.2880179007293604</v>
      </c>
      <c r="J379" s="29">
        <v>2.5380988530726842</v>
      </c>
      <c r="K379" s="29">
        <v>1.7500751817593683</v>
      </c>
      <c r="L379" s="29">
        <v>0</v>
      </c>
      <c r="M379" s="29">
        <v>0</v>
      </c>
      <c r="N379" s="29">
        <v>0.28807174118458684</v>
      </c>
      <c r="O379" s="29">
        <v>2.0381469229439553</v>
      </c>
    </row>
    <row r="380" spans="1:15" x14ac:dyDescent="0.25">
      <c r="A380" t="str">
        <f t="shared" si="5"/>
        <v>LDDAF143175</v>
      </c>
      <c r="B380" s="3" t="s">
        <v>17</v>
      </c>
      <c r="C380" s="3" t="s">
        <v>18</v>
      </c>
      <c r="D380" s="4">
        <v>43175</v>
      </c>
      <c r="E380" s="5" t="s">
        <v>19</v>
      </c>
      <c r="F380" s="29">
        <v>2.2500864218801211</v>
      </c>
      <c r="G380" s="29">
        <v>0</v>
      </c>
      <c r="H380" s="29">
        <v>0</v>
      </c>
      <c r="I380" s="29">
        <v>0.1746108799012949</v>
      </c>
      <c r="J380" s="29">
        <v>2.424697301781416</v>
      </c>
      <c r="K380" s="29">
        <v>1.0800111269178252</v>
      </c>
      <c r="L380" s="29">
        <v>0</v>
      </c>
      <c r="M380" s="29">
        <v>0</v>
      </c>
      <c r="N380" s="29">
        <v>0.17460787182949083</v>
      </c>
      <c r="O380" s="29">
        <v>1.254618998747316</v>
      </c>
    </row>
    <row r="381" spans="1:15" x14ac:dyDescent="0.25">
      <c r="A381" t="str">
        <f t="shared" si="5"/>
        <v>LDDAF243175</v>
      </c>
      <c r="B381" s="3" t="s">
        <v>20</v>
      </c>
      <c r="C381" s="3" t="s">
        <v>21</v>
      </c>
      <c r="D381" s="4">
        <v>43175</v>
      </c>
      <c r="E381" s="3" t="s">
        <v>22</v>
      </c>
      <c r="F381" s="29">
        <v>2.2500890699316121</v>
      </c>
      <c r="G381" s="29">
        <v>0</v>
      </c>
      <c r="H381" s="29">
        <v>0</v>
      </c>
      <c r="I381" s="29">
        <v>0.1980126729337878</v>
      </c>
      <c r="J381" s="29">
        <v>2.4481017428653997</v>
      </c>
      <c r="K381" s="29">
        <v>1.2200115938711711</v>
      </c>
      <c r="L381" s="29">
        <v>0</v>
      </c>
      <c r="M381" s="29">
        <v>0</v>
      </c>
      <c r="N381" s="29">
        <v>0.19800638376635252</v>
      </c>
      <c r="O381" s="29">
        <v>1.4180179776375237</v>
      </c>
    </row>
    <row r="382" spans="1:15" x14ac:dyDescent="0.25">
      <c r="A382" t="str">
        <f t="shared" si="5"/>
        <v>LDDAF343175</v>
      </c>
      <c r="B382" s="3" t="s">
        <v>23</v>
      </c>
      <c r="C382" s="3" t="s">
        <v>24</v>
      </c>
      <c r="D382" s="4">
        <v>43175</v>
      </c>
      <c r="E382" s="3" t="s">
        <v>25</v>
      </c>
      <c r="F382" s="29">
        <v>2.2500855378754636</v>
      </c>
      <c r="G382" s="29">
        <v>0</v>
      </c>
      <c r="H382" s="29">
        <v>0</v>
      </c>
      <c r="I382" s="29">
        <v>0.19621167395265265</v>
      </c>
      <c r="J382" s="29">
        <v>2.4462972118281163</v>
      </c>
      <c r="K382" s="29">
        <v>1.2300185003697135</v>
      </c>
      <c r="L382" s="29">
        <v>0</v>
      </c>
      <c r="M382" s="29">
        <v>0</v>
      </c>
      <c r="N382" s="29">
        <v>0.19620869872619748</v>
      </c>
      <c r="O382" s="29">
        <v>1.426227199095911</v>
      </c>
    </row>
    <row r="383" spans="1:15" x14ac:dyDescent="0.25">
      <c r="A383" t="str">
        <f t="shared" si="5"/>
        <v>LDGETF43175</v>
      </c>
      <c r="B383" s="3" t="s">
        <v>26</v>
      </c>
      <c r="C383" s="3" t="s">
        <v>27</v>
      </c>
      <c r="D383" s="4">
        <v>43175</v>
      </c>
      <c r="E383" s="3" t="s">
        <v>97</v>
      </c>
      <c r="F383" s="29">
        <v>0.25000056650699215</v>
      </c>
      <c r="G383" s="29">
        <v>0</v>
      </c>
      <c r="H383" s="29">
        <v>0</v>
      </c>
      <c r="I383" s="29">
        <v>2.7000678128168597E-2</v>
      </c>
      <c r="J383" s="29">
        <v>0.27700124463516074</v>
      </c>
      <c r="K383" s="29">
        <v>0</v>
      </c>
      <c r="L383" s="29">
        <v>0</v>
      </c>
      <c r="M383" s="29">
        <v>0</v>
      </c>
      <c r="N383" s="29">
        <v>0</v>
      </c>
      <c r="O383" s="29">
        <v>0</v>
      </c>
    </row>
    <row r="384" spans="1:15" x14ac:dyDescent="0.25">
      <c r="A384" t="str">
        <f t="shared" si="5"/>
        <v>LDGSEC43175</v>
      </c>
      <c r="B384" s="3" t="s">
        <v>29</v>
      </c>
      <c r="C384" s="3" t="s">
        <v>30</v>
      </c>
      <c r="D384" s="4">
        <v>43175</v>
      </c>
      <c r="E384" s="3" t="s">
        <v>31</v>
      </c>
      <c r="F384" s="29">
        <v>2.2500987506637005</v>
      </c>
      <c r="G384" s="29">
        <v>0</v>
      </c>
      <c r="H384" s="29">
        <v>0.2</v>
      </c>
      <c r="I384" s="29">
        <v>0.27541819372909637</v>
      </c>
      <c r="J384" s="29">
        <v>2.7255169443927971</v>
      </c>
      <c r="K384" s="29">
        <v>1.3472010390509377</v>
      </c>
      <c r="L384" s="29">
        <v>0</v>
      </c>
      <c r="M384" s="29">
        <v>0.2</v>
      </c>
      <c r="N384" s="29">
        <v>0.27130674479492023</v>
      </c>
      <c r="O384" s="29">
        <v>1.8185077838458579</v>
      </c>
    </row>
    <row r="385" spans="1:15" x14ac:dyDescent="0.25">
      <c r="A385" t="str">
        <f t="shared" si="5"/>
        <v>LDINPF43175</v>
      </c>
      <c r="B385" s="3" t="s">
        <v>32</v>
      </c>
      <c r="C385" s="3" t="s">
        <v>33</v>
      </c>
      <c r="D385" s="4">
        <v>43175</v>
      </c>
      <c r="E385" s="3" t="s">
        <v>34</v>
      </c>
      <c r="F385" s="29">
        <v>1.1300681780146904</v>
      </c>
      <c r="G385" s="29">
        <v>0</v>
      </c>
      <c r="H385" s="29">
        <v>0</v>
      </c>
      <c r="I385" s="29">
        <v>6.8405073666530244E-2</v>
      </c>
      <c r="J385" s="29">
        <v>1.1984732516812207</v>
      </c>
      <c r="K385" s="29">
        <v>0.47759501741139865</v>
      </c>
      <c r="L385" s="29">
        <v>0</v>
      </c>
      <c r="M385" s="29">
        <v>0</v>
      </c>
      <c r="N385" s="29">
        <v>6.7966741262428965E-2</v>
      </c>
      <c r="O385" s="29">
        <v>0.54556175867382761</v>
      </c>
    </row>
    <row r="386" spans="1:15" x14ac:dyDescent="0.25">
      <c r="A386" t="str">
        <f t="shared" si="5"/>
        <v>LDMIPF43175</v>
      </c>
      <c r="B386" s="3" t="s">
        <v>35</v>
      </c>
      <c r="C386" s="3" t="s">
        <v>36</v>
      </c>
      <c r="D386" s="4">
        <v>43175</v>
      </c>
      <c r="E386" s="3" t="s">
        <v>37</v>
      </c>
      <c r="F386" s="29">
        <v>2.2371589437434842</v>
      </c>
      <c r="G386" s="29">
        <v>-1.3114393040688324</v>
      </c>
      <c r="H386" s="29">
        <v>0.2</v>
      </c>
      <c r="I386" s="29">
        <v>0.32709994061473613</v>
      </c>
      <c r="J386" s="29">
        <v>1.452819580289388</v>
      </c>
      <c r="K386" s="29">
        <v>1.5376889550670954</v>
      </c>
      <c r="L386" s="29">
        <v>0</v>
      </c>
      <c r="M386" s="29">
        <v>0.2</v>
      </c>
      <c r="N386" s="29">
        <v>0.30200237292486026</v>
      </c>
      <c r="O386" s="29">
        <v>2.0396913279919557</v>
      </c>
    </row>
    <row r="387" spans="1:15" x14ac:dyDescent="0.25">
      <c r="A387" t="str">
        <f t="shared" si="5"/>
        <v>LDSAPF43175</v>
      </c>
      <c r="B387" s="3" t="s">
        <v>38</v>
      </c>
      <c r="C387" s="3" t="s">
        <v>39</v>
      </c>
      <c r="D387" s="4">
        <v>43175</v>
      </c>
      <c r="E387" s="3" t="s">
        <v>40</v>
      </c>
      <c r="F387" s="29">
        <v>0.800057647949589</v>
      </c>
      <c r="G387" s="29">
        <v>0</v>
      </c>
      <c r="H387" s="29">
        <v>0</v>
      </c>
      <c r="I387" s="29">
        <v>3.9603240388272204E-2</v>
      </c>
      <c r="J387" s="29">
        <v>0.83966088833786123</v>
      </c>
      <c r="K387" s="29">
        <v>0.26499836988934328</v>
      </c>
      <c r="L387" s="29">
        <v>0</v>
      </c>
      <c r="M387" s="29">
        <v>0</v>
      </c>
      <c r="N387" s="29">
        <v>3.8699373245843473E-2</v>
      </c>
      <c r="O387" s="29">
        <v>0.30369774313518677</v>
      </c>
    </row>
    <row r="388" spans="1:15" x14ac:dyDescent="0.25">
      <c r="A388" t="str">
        <f t="shared" ref="A388:A451" si="6">C388&amp;D388</f>
        <v>LEBALF43175</v>
      </c>
      <c r="B388" s="3" t="s">
        <v>41</v>
      </c>
      <c r="C388" s="3" t="s">
        <v>42</v>
      </c>
      <c r="D388" s="4">
        <v>43175</v>
      </c>
      <c r="E388" s="3" t="s">
        <v>43</v>
      </c>
      <c r="F388" s="29">
        <v>2.3252824835542998</v>
      </c>
      <c r="G388" s="29">
        <v>0</v>
      </c>
      <c r="H388" s="29">
        <v>0.2</v>
      </c>
      <c r="I388" s="29">
        <v>5.8543675611682153E-2</v>
      </c>
      <c r="J388" s="29">
        <v>2.5838261591659819</v>
      </c>
      <c r="K388" s="29">
        <v>0.32331557471814659</v>
      </c>
      <c r="L388" s="29">
        <v>0</v>
      </c>
      <c r="M388" s="29">
        <v>0.2</v>
      </c>
      <c r="N388" s="29">
        <v>5.8195991534501536E-2</v>
      </c>
      <c r="O388" s="29">
        <v>0.5815115662526481</v>
      </c>
    </row>
    <row r="389" spans="1:15" x14ac:dyDescent="0.25">
      <c r="A389" t="str">
        <f t="shared" si="6"/>
        <v>LEBFSF43175</v>
      </c>
      <c r="B389" s="3" t="s">
        <v>44</v>
      </c>
      <c r="C389" s="3" t="s">
        <v>45</v>
      </c>
      <c r="D389" s="4">
        <v>43175</v>
      </c>
      <c r="E389" s="3" t="s">
        <v>46</v>
      </c>
      <c r="F389" s="29">
        <v>2.5001209051876239</v>
      </c>
      <c r="G389" s="29">
        <v>0</v>
      </c>
      <c r="H389" s="29">
        <v>0.2</v>
      </c>
      <c r="I389" s="29">
        <v>0.21961771014163128</v>
      </c>
      <c r="J389" s="29">
        <v>2.9197386153292553</v>
      </c>
      <c r="K389" s="29">
        <v>1.0364518278549915</v>
      </c>
      <c r="L389" s="29">
        <v>0</v>
      </c>
      <c r="M389" s="29">
        <v>0.2</v>
      </c>
      <c r="N389" s="29">
        <v>0.20817354144467773</v>
      </c>
      <c r="O389" s="29">
        <v>1.4446253692996691</v>
      </c>
    </row>
    <row r="390" spans="1:15" x14ac:dyDescent="0.25">
      <c r="A390" t="str">
        <f t="shared" si="6"/>
        <v>LECHID43175</v>
      </c>
      <c r="B390" s="3" t="s">
        <v>47</v>
      </c>
      <c r="C390" s="3" t="s">
        <v>48</v>
      </c>
      <c r="D390" s="4">
        <v>43175</v>
      </c>
      <c r="E390" s="3" t="s">
        <v>49</v>
      </c>
      <c r="F390" s="29">
        <v>2.4754786696161242</v>
      </c>
      <c r="G390" s="29">
        <v>0</v>
      </c>
      <c r="H390" s="29">
        <v>0</v>
      </c>
      <c r="I390" s="29">
        <v>0.26918667215324416</v>
      </c>
      <c r="J390" s="29">
        <v>2.7446653417693683</v>
      </c>
      <c r="K390" s="29">
        <v>1.4767977978454396</v>
      </c>
      <c r="L390" s="29">
        <v>0</v>
      </c>
      <c r="M390" s="29">
        <v>0</v>
      </c>
      <c r="N390" s="29">
        <v>0.25144089797739977</v>
      </c>
      <c r="O390" s="29">
        <v>1.7282386958228395</v>
      </c>
    </row>
    <row r="391" spans="1:15" x14ac:dyDescent="0.25">
      <c r="A391" t="str">
        <f t="shared" si="6"/>
        <v>LEEQTF43175</v>
      </c>
      <c r="B391" s="3" t="s">
        <v>50</v>
      </c>
      <c r="C391" s="3" t="s">
        <v>51</v>
      </c>
      <c r="D391" s="4">
        <v>43175</v>
      </c>
      <c r="E391" s="3" t="s">
        <v>52</v>
      </c>
      <c r="F391" s="29">
        <v>2.3229759702472044</v>
      </c>
      <c r="G391" s="29">
        <v>0</v>
      </c>
      <c r="H391" s="29">
        <v>0.2</v>
      </c>
      <c r="I391" s="29">
        <v>0.2885372319059723</v>
      </c>
      <c r="J391" s="29">
        <v>2.811513202153177</v>
      </c>
      <c r="K391" s="29">
        <v>1.4611236026568368</v>
      </c>
      <c r="L391" s="29">
        <v>0</v>
      </c>
      <c r="M391" s="29">
        <v>0.2</v>
      </c>
      <c r="N391" s="29">
        <v>0.28641195495223026</v>
      </c>
      <c r="O391" s="29">
        <v>1.9475355576090672</v>
      </c>
    </row>
    <row r="392" spans="1:15" x14ac:dyDescent="0.25">
      <c r="A392" t="str">
        <f t="shared" si="6"/>
        <v>LEGROW43175</v>
      </c>
      <c r="B392" s="3" t="s">
        <v>53</v>
      </c>
      <c r="C392" s="3" t="s">
        <v>54</v>
      </c>
      <c r="D392" s="4">
        <v>43175</v>
      </c>
      <c r="E392" s="3" t="s">
        <v>55</v>
      </c>
      <c r="F392" s="29">
        <v>2.3564977415534099</v>
      </c>
      <c r="G392" s="29">
        <v>0</v>
      </c>
      <c r="H392" s="29">
        <v>0.2</v>
      </c>
      <c r="I392" s="29">
        <v>0.27643885522895478</v>
      </c>
      <c r="J392" s="29">
        <v>2.832936596782365</v>
      </c>
      <c r="K392" s="29">
        <v>1.3991270099542936</v>
      </c>
      <c r="L392" s="29">
        <v>0</v>
      </c>
      <c r="M392" s="29">
        <v>0.2</v>
      </c>
      <c r="N392" s="29">
        <v>0.27345102064503451</v>
      </c>
      <c r="O392" s="29">
        <v>1.872578030599328</v>
      </c>
    </row>
    <row r="393" spans="1:15" x14ac:dyDescent="0.25">
      <c r="A393" t="str">
        <f t="shared" si="6"/>
        <v>LEINFA43175</v>
      </c>
      <c r="B393" s="3" t="s">
        <v>56</v>
      </c>
      <c r="C393" s="3" t="s">
        <v>57</v>
      </c>
      <c r="D393" s="4">
        <v>43175</v>
      </c>
      <c r="E393" s="3" t="s">
        <v>58</v>
      </c>
      <c r="F393" s="29">
        <v>2.5001232439044028</v>
      </c>
      <c r="G393" s="29">
        <v>0</v>
      </c>
      <c r="H393" s="29">
        <v>0.2</v>
      </c>
      <c r="I393" s="29">
        <v>0.25382055302376166</v>
      </c>
      <c r="J393" s="29">
        <v>2.9539437969281646</v>
      </c>
      <c r="K393" s="29">
        <v>1.212451998054312</v>
      </c>
      <c r="L393" s="29">
        <v>0</v>
      </c>
      <c r="M393" s="29">
        <v>0.2</v>
      </c>
      <c r="N393" s="29">
        <v>0.24165511234763939</v>
      </c>
      <c r="O393" s="29">
        <v>1.6541071104019514</v>
      </c>
    </row>
    <row r="394" spans="1:15" x14ac:dyDescent="0.25">
      <c r="A394" t="str">
        <f t="shared" si="6"/>
        <v>LEINNF43175</v>
      </c>
      <c r="B394" s="3" t="s">
        <v>59</v>
      </c>
      <c r="C394" s="3" t="s">
        <v>60</v>
      </c>
      <c r="D394" s="4">
        <v>43175</v>
      </c>
      <c r="E394" s="3" t="s">
        <v>93</v>
      </c>
      <c r="F394" s="29">
        <v>1.2000274051074666</v>
      </c>
      <c r="G394" s="29">
        <v>0</v>
      </c>
      <c r="H394" s="29">
        <v>0</v>
      </c>
      <c r="I394" s="29">
        <v>4.5001072887850997E-2</v>
      </c>
      <c r="J394" s="29">
        <v>1.2450284779953176</v>
      </c>
      <c r="K394" s="29">
        <v>0.64438064651123639</v>
      </c>
      <c r="L394" s="29">
        <v>0</v>
      </c>
      <c r="M394" s="29">
        <v>0</v>
      </c>
      <c r="N394" s="29">
        <v>4.3985999100419081E-2</v>
      </c>
      <c r="O394" s="29">
        <v>0.6883666456116555</v>
      </c>
    </row>
    <row r="395" spans="1:15" x14ac:dyDescent="0.25">
      <c r="A395" t="str">
        <f t="shared" si="6"/>
        <v>LEINSX43175</v>
      </c>
      <c r="B395" s="3" t="s">
        <v>61</v>
      </c>
      <c r="C395" s="3" t="s">
        <v>62</v>
      </c>
      <c r="D395" s="4">
        <v>43175</v>
      </c>
      <c r="E395" s="3" t="s">
        <v>92</v>
      </c>
      <c r="F395" s="29">
        <v>1.7000597631317254</v>
      </c>
      <c r="G395" s="29">
        <v>0</v>
      </c>
      <c r="H395" s="29">
        <v>0</v>
      </c>
      <c r="I395" s="29">
        <v>0.1260052619356565</v>
      </c>
      <c r="J395" s="29">
        <v>1.8260650250673818</v>
      </c>
      <c r="K395" s="29">
        <v>1.1373333167461077</v>
      </c>
      <c r="L395" s="29">
        <v>0</v>
      </c>
      <c r="M395" s="29">
        <v>0</v>
      </c>
      <c r="N395" s="29">
        <v>0.11471623589869152</v>
      </c>
      <c r="O395" s="29">
        <v>1.2520495526447992</v>
      </c>
    </row>
    <row r="396" spans="1:15" x14ac:dyDescent="0.25">
      <c r="A396" t="str">
        <f t="shared" si="6"/>
        <v>LEMIDF43175</v>
      </c>
      <c r="B396" s="3" t="s">
        <v>63</v>
      </c>
      <c r="C396" s="3" t="s">
        <v>64</v>
      </c>
      <c r="D396" s="4">
        <v>43175</v>
      </c>
      <c r="E396" s="3" t="s">
        <v>65</v>
      </c>
      <c r="F396" s="29">
        <v>2.3392149792527626</v>
      </c>
      <c r="G396" s="29">
        <v>0</v>
      </c>
      <c r="H396" s="29">
        <v>0.2</v>
      </c>
      <c r="I396" s="29">
        <v>6.1051236049876799E-2</v>
      </c>
      <c r="J396" s="29">
        <v>2.6002662153026397</v>
      </c>
      <c r="K396" s="29">
        <v>0.32965341709763901</v>
      </c>
      <c r="L396" s="29">
        <v>0</v>
      </c>
      <c r="M396" s="29">
        <v>0.2</v>
      </c>
      <c r="N396" s="29">
        <v>5.9338535195816181E-2</v>
      </c>
      <c r="O396" s="29">
        <v>0.58899195229345525</v>
      </c>
    </row>
    <row r="397" spans="1:15" x14ac:dyDescent="0.25">
      <c r="A397" t="str">
        <f t="shared" si="6"/>
        <v>LET10043175</v>
      </c>
      <c r="B397" s="3" t="s">
        <v>66</v>
      </c>
      <c r="C397" s="3" t="s">
        <v>67</v>
      </c>
      <c r="D397" s="4">
        <v>43175</v>
      </c>
      <c r="E397" s="3" t="s">
        <v>98</v>
      </c>
      <c r="F397" s="29">
        <v>0.24987655995261959</v>
      </c>
      <c r="G397" s="29">
        <v>0</v>
      </c>
      <c r="H397" s="29">
        <v>0</v>
      </c>
      <c r="I397" s="29">
        <v>8.9774881679310411E-3</v>
      </c>
      <c r="J397" s="29">
        <v>0.25885404812055063</v>
      </c>
      <c r="K397" s="29">
        <v>0</v>
      </c>
      <c r="L397" s="29">
        <v>0</v>
      </c>
      <c r="M397" s="29">
        <v>0</v>
      </c>
      <c r="N397" s="29">
        <v>0</v>
      </c>
      <c r="O397" s="29">
        <v>0</v>
      </c>
    </row>
    <row r="398" spans="1:15" x14ac:dyDescent="0.25">
      <c r="A398" t="str">
        <f t="shared" si="6"/>
        <v>LETAXP43175</v>
      </c>
      <c r="B398" s="3" t="s">
        <v>69</v>
      </c>
      <c r="C398" s="3" t="s">
        <v>70</v>
      </c>
      <c r="D398" s="4">
        <v>43175</v>
      </c>
      <c r="E398" s="3" t="s">
        <v>71</v>
      </c>
      <c r="F398" s="29">
        <v>2.4203328015272496</v>
      </c>
      <c r="G398" s="29">
        <v>0</v>
      </c>
      <c r="H398" s="29">
        <v>0</v>
      </c>
      <c r="I398" s="29">
        <v>0.2584828723145538</v>
      </c>
      <c r="J398" s="29">
        <v>2.6788156738418034</v>
      </c>
      <c r="K398" s="29">
        <v>1.4381896824362266</v>
      </c>
      <c r="L398" s="29">
        <v>0</v>
      </c>
      <c r="M398" s="29">
        <v>0</v>
      </c>
      <c r="N398" s="29">
        <v>0.24446269876523466</v>
      </c>
      <c r="O398" s="29">
        <v>1.6826523812014613</v>
      </c>
    </row>
    <row r="399" spans="1:15" x14ac:dyDescent="0.25">
      <c r="A399" t="str">
        <f t="shared" si="6"/>
        <v>LETF5043175</v>
      </c>
      <c r="B399" s="3" t="s">
        <v>72</v>
      </c>
      <c r="C399" s="3" t="s">
        <v>73</v>
      </c>
      <c r="D399" s="4">
        <v>43175</v>
      </c>
      <c r="E399" s="3" t="s">
        <v>99</v>
      </c>
      <c r="F399" s="29">
        <v>9.9985016445915093E-2</v>
      </c>
      <c r="G399" s="29">
        <v>0</v>
      </c>
      <c r="H399" s="29">
        <v>0</v>
      </c>
      <c r="I399" s="29">
        <v>1.7971703960007973E-3</v>
      </c>
      <c r="J399" s="29">
        <v>0.10178218684191589</v>
      </c>
      <c r="K399" s="29">
        <v>0</v>
      </c>
      <c r="L399" s="29">
        <v>0</v>
      </c>
      <c r="M399" s="29">
        <v>0</v>
      </c>
      <c r="N399" s="29">
        <v>0</v>
      </c>
      <c r="O399" s="29">
        <v>0</v>
      </c>
    </row>
    <row r="400" spans="1:15" x14ac:dyDescent="0.25">
      <c r="A400" t="str">
        <f t="shared" si="6"/>
        <v>LETFSX43175</v>
      </c>
      <c r="B400" s="3" t="s">
        <v>75</v>
      </c>
      <c r="C400" s="3" t="s">
        <v>76</v>
      </c>
      <c r="D400" s="4">
        <v>43175</v>
      </c>
      <c r="E400" s="3" t="s">
        <v>100</v>
      </c>
      <c r="F400" s="29">
        <v>0.10000020496489408</v>
      </c>
      <c r="G400" s="29">
        <v>0</v>
      </c>
      <c r="H400" s="29">
        <v>0</v>
      </c>
      <c r="I400" s="29">
        <v>0</v>
      </c>
      <c r="J400" s="29">
        <v>0.10000020496489408</v>
      </c>
      <c r="K400" s="29">
        <v>0</v>
      </c>
      <c r="L400" s="29">
        <v>0</v>
      </c>
      <c r="M400" s="29">
        <v>0</v>
      </c>
      <c r="N400" s="29">
        <v>0</v>
      </c>
      <c r="O400" s="29">
        <v>0</v>
      </c>
    </row>
    <row r="401" spans="1:15" x14ac:dyDescent="0.25">
      <c r="A401" t="str">
        <f t="shared" si="6"/>
        <v>LEULIS43175</v>
      </c>
      <c r="B401" s="3" t="s">
        <v>78</v>
      </c>
      <c r="C401" s="3" t="s">
        <v>79</v>
      </c>
      <c r="D401" s="4">
        <v>43175</v>
      </c>
      <c r="E401" s="3" t="s">
        <v>80</v>
      </c>
      <c r="F401" s="29">
        <v>2.3494467820178762</v>
      </c>
      <c r="G401" s="29">
        <v>0</v>
      </c>
      <c r="H401" s="29">
        <v>0</v>
      </c>
      <c r="I401" s="29">
        <v>0.24830060824082389</v>
      </c>
      <c r="J401" s="29">
        <v>2.5977473902587001</v>
      </c>
      <c r="K401" s="29">
        <v>1.2721006123614957</v>
      </c>
      <c r="L401" s="29">
        <v>0</v>
      </c>
      <c r="M401" s="29">
        <v>0</v>
      </c>
      <c r="N401" s="29">
        <v>0.21638005192631829</v>
      </c>
      <c r="O401" s="29">
        <v>1.4884806642878141</v>
      </c>
    </row>
    <row r="402" spans="1:15" x14ac:dyDescent="0.25">
      <c r="A402" t="str">
        <f t="shared" si="6"/>
        <v>LLIQDF43175</v>
      </c>
      <c r="B402" s="3" t="s">
        <v>81</v>
      </c>
      <c r="C402" s="3" t="s">
        <v>82</v>
      </c>
      <c r="D402" s="4">
        <v>43175</v>
      </c>
      <c r="E402" s="3" t="s">
        <v>83</v>
      </c>
      <c r="F402" s="29">
        <v>0.20946737092991241</v>
      </c>
      <c r="G402" s="29">
        <v>0</v>
      </c>
      <c r="H402" s="29">
        <v>0</v>
      </c>
      <c r="I402" s="29">
        <v>5.3020278091441084E-3</v>
      </c>
      <c r="J402" s="29">
        <v>0.21476939873905651</v>
      </c>
      <c r="K402" s="29">
        <v>6.9344419939023946E-2</v>
      </c>
      <c r="L402" s="29">
        <v>0</v>
      </c>
      <c r="M402" s="29">
        <v>0</v>
      </c>
      <c r="N402" s="29">
        <v>5.2819272368421375E-3</v>
      </c>
      <c r="O402" s="29">
        <v>7.4626347175866081E-2</v>
      </c>
    </row>
    <row r="403" spans="1:15" x14ac:dyDescent="0.25">
      <c r="A403" t="str">
        <f t="shared" si="6"/>
        <v>LDBOND43176</v>
      </c>
      <c r="B403" s="3" t="s">
        <v>11</v>
      </c>
      <c r="C403" s="3" t="s">
        <v>12</v>
      </c>
      <c r="D403" s="4">
        <v>43176</v>
      </c>
      <c r="E403" s="3" t="s">
        <v>13</v>
      </c>
      <c r="F403" s="29">
        <v>1.070019003252719</v>
      </c>
      <c r="G403" s="29">
        <v>0</v>
      </c>
      <c r="H403" s="29">
        <v>0</v>
      </c>
      <c r="I403" s="29">
        <v>9.5403079235957519E-2</v>
      </c>
      <c r="J403" s="29">
        <v>1.1654220824886765</v>
      </c>
      <c r="K403" s="29">
        <v>0.56634546675407049</v>
      </c>
      <c r="L403" s="29">
        <v>0</v>
      </c>
      <c r="M403" s="29">
        <v>0</v>
      </c>
      <c r="N403" s="29">
        <v>9.4743389125851535E-2</v>
      </c>
      <c r="O403" s="29">
        <v>0.66108885587992205</v>
      </c>
    </row>
    <row r="404" spans="1:15" x14ac:dyDescent="0.25">
      <c r="A404" t="str">
        <f t="shared" si="6"/>
        <v>LDCPO243176</v>
      </c>
      <c r="B404" s="3" t="s">
        <v>14</v>
      </c>
      <c r="C404" s="3" t="s">
        <v>15</v>
      </c>
      <c r="D404" s="4">
        <v>43176</v>
      </c>
      <c r="E404" s="3" t="s">
        <v>16</v>
      </c>
      <c r="F404" s="29">
        <v>2.2500776568163161</v>
      </c>
      <c r="G404" s="29">
        <v>0</v>
      </c>
      <c r="H404" s="29">
        <v>0</v>
      </c>
      <c r="I404" s="29">
        <v>0.28801661693497099</v>
      </c>
      <c r="J404" s="29">
        <v>2.538094273751287</v>
      </c>
      <c r="K404" s="29">
        <v>1.7501466932267455</v>
      </c>
      <c r="L404" s="29">
        <v>0</v>
      </c>
      <c r="M404" s="29">
        <v>0</v>
      </c>
      <c r="N404" s="29">
        <v>0.28805112522585224</v>
      </c>
      <c r="O404" s="29">
        <v>2.038197818452598</v>
      </c>
    </row>
    <row r="405" spans="1:15" x14ac:dyDescent="0.25">
      <c r="A405" t="str">
        <f t="shared" si="6"/>
        <v>LDDAF143176</v>
      </c>
      <c r="B405" s="3" t="s">
        <v>17</v>
      </c>
      <c r="C405" s="3" t="s">
        <v>18</v>
      </c>
      <c r="D405" s="4">
        <v>43176</v>
      </c>
      <c r="E405" s="5" t="s">
        <v>19</v>
      </c>
      <c r="F405" s="29">
        <v>2.2500859832894351</v>
      </c>
      <c r="G405" s="29">
        <v>0</v>
      </c>
      <c r="H405" s="29">
        <v>0</v>
      </c>
      <c r="I405" s="29">
        <v>0.17461049586058872</v>
      </c>
      <c r="J405" s="29">
        <v>2.4246964791500236</v>
      </c>
      <c r="K405" s="29">
        <v>1.0800102910754279</v>
      </c>
      <c r="L405" s="29">
        <v>0</v>
      </c>
      <c r="M405" s="29">
        <v>0</v>
      </c>
      <c r="N405" s="29">
        <v>0.1746065258534335</v>
      </c>
      <c r="O405" s="29">
        <v>1.2546168169288614</v>
      </c>
    </row>
    <row r="406" spans="1:15" x14ac:dyDescent="0.25">
      <c r="A406" t="str">
        <f t="shared" si="6"/>
        <v>LDDAF243176</v>
      </c>
      <c r="B406" s="3" t="s">
        <v>20</v>
      </c>
      <c r="C406" s="3" t="s">
        <v>21</v>
      </c>
      <c r="D406" s="4">
        <v>43176</v>
      </c>
      <c r="E406" s="3" t="s">
        <v>22</v>
      </c>
      <c r="F406" s="29">
        <v>2.2500902726756893</v>
      </c>
      <c r="G406" s="29">
        <v>0</v>
      </c>
      <c r="H406" s="29">
        <v>0</v>
      </c>
      <c r="I406" s="29">
        <v>0.19801400640714603</v>
      </c>
      <c r="J406" s="29">
        <v>2.4481042790828353</v>
      </c>
      <c r="K406" s="29">
        <v>1.2200113021216819</v>
      </c>
      <c r="L406" s="29">
        <v>0</v>
      </c>
      <c r="M406" s="29">
        <v>0</v>
      </c>
      <c r="N406" s="29">
        <v>0.19800748194025336</v>
      </c>
      <c r="O406" s="29">
        <v>1.4180187840619352</v>
      </c>
    </row>
    <row r="407" spans="1:15" x14ac:dyDescent="0.25">
      <c r="A407" t="str">
        <f t="shared" si="6"/>
        <v>LDDAF343176</v>
      </c>
      <c r="B407" s="3" t="s">
        <v>23</v>
      </c>
      <c r="C407" s="3" t="s">
        <v>24</v>
      </c>
      <c r="D407" s="4">
        <v>43176</v>
      </c>
      <c r="E407" s="3" t="s">
        <v>25</v>
      </c>
      <c r="F407" s="29">
        <v>2.2500885805697131</v>
      </c>
      <c r="G407" s="29">
        <v>0</v>
      </c>
      <c r="H407" s="29">
        <v>0</v>
      </c>
      <c r="I407" s="29">
        <v>0.19621429955063588</v>
      </c>
      <c r="J407" s="29">
        <v>2.4463028801203488</v>
      </c>
      <c r="K407" s="29">
        <v>1.2300193244037692</v>
      </c>
      <c r="L407" s="29">
        <v>0</v>
      </c>
      <c r="M407" s="29">
        <v>0</v>
      </c>
      <c r="N407" s="29">
        <v>0.19620888088762861</v>
      </c>
      <c r="O407" s="29">
        <v>1.4262282052913977</v>
      </c>
    </row>
    <row r="408" spans="1:15" x14ac:dyDescent="0.25">
      <c r="A408" t="str">
        <f t="shared" si="6"/>
        <v>LDGETF43176</v>
      </c>
      <c r="B408" s="3" t="s">
        <v>26</v>
      </c>
      <c r="C408" s="3" t="s">
        <v>27</v>
      </c>
      <c r="D408" s="4">
        <v>43176</v>
      </c>
      <c r="E408" s="3" t="s">
        <v>97</v>
      </c>
      <c r="F408" s="29">
        <v>0.25000061880520136</v>
      </c>
      <c r="G408" s="29">
        <v>0</v>
      </c>
      <c r="H408" s="29">
        <v>0</v>
      </c>
      <c r="I408" s="29">
        <v>2.7000381450761706E-2</v>
      </c>
      <c r="J408" s="29">
        <v>0.27700100025596308</v>
      </c>
      <c r="K408" s="29">
        <v>0</v>
      </c>
      <c r="L408" s="29">
        <v>0</v>
      </c>
      <c r="M408" s="29">
        <v>0</v>
      </c>
      <c r="N408" s="29">
        <v>0</v>
      </c>
      <c r="O408" s="29">
        <v>0</v>
      </c>
    </row>
    <row r="409" spans="1:15" x14ac:dyDescent="0.25">
      <c r="A409" t="str">
        <f t="shared" si="6"/>
        <v>LDGSEC43176</v>
      </c>
      <c r="B409" s="3" t="s">
        <v>29</v>
      </c>
      <c r="C409" s="3" t="s">
        <v>30</v>
      </c>
      <c r="D409" s="4">
        <v>43176</v>
      </c>
      <c r="E409" s="3" t="s">
        <v>31</v>
      </c>
      <c r="F409" s="29">
        <v>2.2500991722875319</v>
      </c>
      <c r="G409" s="29">
        <v>0</v>
      </c>
      <c r="H409" s="29">
        <v>0.2</v>
      </c>
      <c r="I409" s="29">
        <v>0.27542010850179716</v>
      </c>
      <c r="J409" s="29">
        <v>2.7255192807893294</v>
      </c>
      <c r="K409" s="29">
        <v>1.3471160312111174</v>
      </c>
      <c r="L409" s="29">
        <v>0</v>
      </c>
      <c r="M409" s="29">
        <v>0.2</v>
      </c>
      <c r="N409" s="29">
        <v>0.27128838681530254</v>
      </c>
      <c r="O409" s="29">
        <v>1.8184044180264198</v>
      </c>
    </row>
    <row r="410" spans="1:15" x14ac:dyDescent="0.25">
      <c r="A410" t="str">
        <f t="shared" si="6"/>
        <v>LDINPF43176</v>
      </c>
      <c r="B410" s="3" t="s">
        <v>32</v>
      </c>
      <c r="C410" s="3" t="s">
        <v>33</v>
      </c>
      <c r="D410" s="4">
        <v>43176</v>
      </c>
      <c r="E410" s="3" t="s">
        <v>34</v>
      </c>
      <c r="F410" s="29">
        <v>1.130020400149734</v>
      </c>
      <c r="G410" s="29">
        <v>0</v>
      </c>
      <c r="H410" s="29">
        <v>0</v>
      </c>
      <c r="I410" s="29">
        <v>6.8401892814500001E-2</v>
      </c>
      <c r="J410" s="29">
        <v>1.1984222929642341</v>
      </c>
      <c r="K410" s="29">
        <v>0.47760835488372277</v>
      </c>
      <c r="L410" s="29">
        <v>0</v>
      </c>
      <c r="M410" s="29">
        <v>0</v>
      </c>
      <c r="N410" s="29">
        <v>6.7969950433644427E-2</v>
      </c>
      <c r="O410" s="29">
        <v>0.54557830531736717</v>
      </c>
    </row>
    <row r="411" spans="1:15" x14ac:dyDescent="0.25">
      <c r="A411" t="str">
        <f t="shared" si="6"/>
        <v>LDMIPF43176</v>
      </c>
      <c r="B411" s="3" t="s">
        <v>35</v>
      </c>
      <c r="C411" s="3" t="s">
        <v>36</v>
      </c>
      <c r="D411" s="4">
        <v>43176</v>
      </c>
      <c r="E411" s="3" t="s">
        <v>37</v>
      </c>
      <c r="F411" s="29">
        <v>2.2370959326666719</v>
      </c>
      <c r="G411" s="29">
        <v>-1.3110728093378079</v>
      </c>
      <c r="H411" s="29">
        <v>0.2</v>
      </c>
      <c r="I411" s="29">
        <v>0.32708869202698382</v>
      </c>
      <c r="J411" s="29">
        <v>1.4531118153558478</v>
      </c>
      <c r="K411" s="29">
        <v>1.5378223670700415</v>
      </c>
      <c r="L411" s="29">
        <v>0</v>
      </c>
      <c r="M411" s="29">
        <v>0.2</v>
      </c>
      <c r="N411" s="29">
        <v>0.30202401002135387</v>
      </c>
      <c r="O411" s="29">
        <v>2.0398463770913953</v>
      </c>
    </row>
    <row r="412" spans="1:15" x14ac:dyDescent="0.25">
      <c r="A412" t="str">
        <f t="shared" si="6"/>
        <v>LDSAPF43176</v>
      </c>
      <c r="B412" s="3" t="s">
        <v>38</v>
      </c>
      <c r="C412" s="3" t="s">
        <v>39</v>
      </c>
      <c r="D412" s="4">
        <v>43176</v>
      </c>
      <c r="E412" s="3" t="s">
        <v>40</v>
      </c>
      <c r="F412" s="29">
        <v>0.80000940171530488</v>
      </c>
      <c r="G412" s="29">
        <v>0</v>
      </c>
      <c r="H412" s="29">
        <v>0</v>
      </c>
      <c r="I412" s="29">
        <v>3.9600923585301012E-2</v>
      </c>
      <c r="J412" s="29">
        <v>0.83961032530060586</v>
      </c>
      <c r="K412" s="29">
        <v>0.2650424950394929</v>
      </c>
      <c r="L412" s="29">
        <v>0</v>
      </c>
      <c r="M412" s="29">
        <v>0</v>
      </c>
      <c r="N412" s="29">
        <v>3.8707746839180789E-2</v>
      </c>
      <c r="O412" s="29">
        <v>0.30375024187867367</v>
      </c>
    </row>
    <row r="413" spans="1:15" x14ac:dyDescent="0.25">
      <c r="A413" t="str">
        <f t="shared" si="6"/>
        <v>LEBALF43176</v>
      </c>
      <c r="B413" s="3" t="s">
        <v>41</v>
      </c>
      <c r="C413" s="3" t="s">
        <v>42</v>
      </c>
      <c r="D413" s="4">
        <v>43176</v>
      </c>
      <c r="E413" s="3" t="s">
        <v>43</v>
      </c>
      <c r="F413" s="29">
        <v>2.3251673503577082</v>
      </c>
      <c r="G413" s="29">
        <v>0</v>
      </c>
      <c r="H413" s="29">
        <v>0.2</v>
      </c>
      <c r="I413" s="29">
        <v>5.8522677666403192E-2</v>
      </c>
      <c r="J413" s="29">
        <v>2.5836900280241117</v>
      </c>
      <c r="K413" s="29">
        <v>0.32321608553492803</v>
      </c>
      <c r="L413" s="29">
        <v>0</v>
      </c>
      <c r="M413" s="29">
        <v>0.2</v>
      </c>
      <c r="N413" s="29">
        <v>5.817893262141513E-2</v>
      </c>
      <c r="O413" s="29">
        <v>0.5813950181563432</v>
      </c>
    </row>
    <row r="414" spans="1:15" x14ac:dyDescent="0.25">
      <c r="A414" t="str">
        <f t="shared" si="6"/>
        <v>LEBFSF43176</v>
      </c>
      <c r="B414" s="3" t="s">
        <v>44</v>
      </c>
      <c r="C414" s="3" t="s">
        <v>45</v>
      </c>
      <c r="D414" s="4">
        <v>43176</v>
      </c>
      <c r="E414" s="3" t="s">
        <v>46</v>
      </c>
      <c r="F414" s="29">
        <v>2.5001186887194979</v>
      </c>
      <c r="G414" s="29">
        <v>0</v>
      </c>
      <c r="H414" s="29">
        <v>0.2</v>
      </c>
      <c r="I414" s="29">
        <v>0.21961704067160556</v>
      </c>
      <c r="J414" s="29">
        <v>2.9197357293911037</v>
      </c>
      <c r="K414" s="29">
        <v>1.0369448861320989</v>
      </c>
      <c r="L414" s="29">
        <v>0</v>
      </c>
      <c r="M414" s="29">
        <v>0.2</v>
      </c>
      <c r="N414" s="29">
        <v>0.20825840822502389</v>
      </c>
      <c r="O414" s="29">
        <v>1.4452032943571227</v>
      </c>
    </row>
    <row r="415" spans="1:15" x14ac:dyDescent="0.25">
      <c r="A415" t="str">
        <f t="shared" si="6"/>
        <v>LECHID43176</v>
      </c>
      <c r="B415" s="3" t="s">
        <v>47</v>
      </c>
      <c r="C415" s="3" t="s">
        <v>48</v>
      </c>
      <c r="D415" s="4">
        <v>43176</v>
      </c>
      <c r="E415" s="3" t="s">
        <v>49</v>
      </c>
      <c r="F415" s="29">
        <v>2.4753974828797394</v>
      </c>
      <c r="G415" s="29">
        <v>0</v>
      </c>
      <c r="H415" s="29">
        <v>0</v>
      </c>
      <c r="I415" s="29">
        <v>0.26917227662320858</v>
      </c>
      <c r="J415" s="29">
        <v>2.7445697595029479</v>
      </c>
      <c r="K415" s="29">
        <v>1.4776392088177064</v>
      </c>
      <c r="L415" s="29">
        <v>0</v>
      </c>
      <c r="M415" s="29">
        <v>0</v>
      </c>
      <c r="N415" s="29">
        <v>0.25159426647110039</v>
      </c>
      <c r="O415" s="29">
        <v>1.7292334752888068</v>
      </c>
    </row>
    <row r="416" spans="1:15" x14ac:dyDescent="0.25">
      <c r="A416" t="str">
        <f t="shared" si="6"/>
        <v>LEEQTF43176</v>
      </c>
      <c r="B416" s="3" t="s">
        <v>50</v>
      </c>
      <c r="C416" s="3" t="s">
        <v>51</v>
      </c>
      <c r="D416" s="4">
        <v>43176</v>
      </c>
      <c r="E416" s="3" t="s">
        <v>52</v>
      </c>
      <c r="F416" s="29">
        <v>2.3230005071124817</v>
      </c>
      <c r="G416" s="29">
        <v>0</v>
      </c>
      <c r="H416" s="29">
        <v>0.2</v>
      </c>
      <c r="I416" s="29">
        <v>0.28854153772996333</v>
      </c>
      <c r="J416" s="29">
        <v>2.8115420448424451</v>
      </c>
      <c r="K416" s="29">
        <v>1.4612924596823726</v>
      </c>
      <c r="L416" s="29">
        <v>0</v>
      </c>
      <c r="M416" s="29">
        <v>0.2</v>
      </c>
      <c r="N416" s="29">
        <v>0.28644255039755151</v>
      </c>
      <c r="O416" s="29">
        <v>1.9477350100799242</v>
      </c>
    </row>
    <row r="417" spans="1:15" x14ac:dyDescent="0.25">
      <c r="A417" t="str">
        <f t="shared" si="6"/>
        <v>LEGROW43176</v>
      </c>
      <c r="B417" s="3" t="s">
        <v>53</v>
      </c>
      <c r="C417" s="3" t="s">
        <v>54</v>
      </c>
      <c r="D417" s="4">
        <v>43176</v>
      </c>
      <c r="E417" s="3" t="s">
        <v>55</v>
      </c>
      <c r="F417" s="29">
        <v>2.3546468302558035</v>
      </c>
      <c r="G417" s="29">
        <v>0</v>
      </c>
      <c r="H417" s="29">
        <v>0.2</v>
      </c>
      <c r="I417" s="29">
        <v>0.27623723238747605</v>
      </c>
      <c r="J417" s="29">
        <v>2.8308840626432796</v>
      </c>
      <c r="K417" s="29">
        <v>1.3990860789368851</v>
      </c>
      <c r="L417" s="29">
        <v>0</v>
      </c>
      <c r="M417" s="29">
        <v>0.2</v>
      </c>
      <c r="N417" s="29">
        <v>0.27344554795736231</v>
      </c>
      <c r="O417" s="29">
        <v>1.8725316268942473</v>
      </c>
    </row>
    <row r="418" spans="1:15" x14ac:dyDescent="0.25">
      <c r="A418" t="str">
        <f t="shared" si="6"/>
        <v>LEINFA43176</v>
      </c>
      <c r="B418" s="3" t="s">
        <v>56</v>
      </c>
      <c r="C418" s="3" t="s">
        <v>57</v>
      </c>
      <c r="D418" s="4">
        <v>43176</v>
      </c>
      <c r="E418" s="3" t="s">
        <v>58</v>
      </c>
      <c r="F418" s="29">
        <v>2.5001226729232942</v>
      </c>
      <c r="G418" s="29">
        <v>0</v>
      </c>
      <c r="H418" s="29">
        <v>0.2</v>
      </c>
      <c r="I418" s="29">
        <v>0.25382078944747444</v>
      </c>
      <c r="J418" s="29">
        <v>2.953943462370769</v>
      </c>
      <c r="K418" s="29">
        <v>1.2132793388861993</v>
      </c>
      <c r="L418" s="29">
        <v>0</v>
      </c>
      <c r="M418" s="29">
        <v>0.2</v>
      </c>
      <c r="N418" s="29">
        <v>0.2417941658254136</v>
      </c>
      <c r="O418" s="29">
        <v>1.655073504711613</v>
      </c>
    </row>
    <row r="419" spans="1:15" x14ac:dyDescent="0.25">
      <c r="A419" t="str">
        <f t="shared" si="6"/>
        <v>LEINNF43176</v>
      </c>
      <c r="B419" s="3" t="s">
        <v>59</v>
      </c>
      <c r="C419" s="3" t="s">
        <v>60</v>
      </c>
      <c r="D419" s="4">
        <v>43176</v>
      </c>
      <c r="E419" s="3" t="s">
        <v>93</v>
      </c>
      <c r="F419" s="29">
        <v>1.2000228843237257</v>
      </c>
      <c r="G419" s="29">
        <v>0</v>
      </c>
      <c r="H419" s="29">
        <v>0</v>
      </c>
      <c r="I419" s="29">
        <v>4.5005876295646646E-2</v>
      </c>
      <c r="J419" s="29">
        <v>1.2450287606193724</v>
      </c>
      <c r="K419" s="29">
        <v>0.64447531989476747</v>
      </c>
      <c r="L419" s="29">
        <v>0</v>
      </c>
      <c r="M419" s="29">
        <v>0</v>
      </c>
      <c r="N419" s="29">
        <v>4.4006199035815749E-2</v>
      </c>
      <c r="O419" s="29">
        <v>0.68848151893058318</v>
      </c>
    </row>
    <row r="420" spans="1:15" x14ac:dyDescent="0.25">
      <c r="A420" t="str">
        <f t="shared" si="6"/>
        <v>LEINSX43176</v>
      </c>
      <c r="B420" s="3" t="s">
        <v>61</v>
      </c>
      <c r="C420" s="3" t="s">
        <v>62</v>
      </c>
      <c r="D420" s="4">
        <v>43176</v>
      </c>
      <c r="E420" s="3" t="s">
        <v>92</v>
      </c>
      <c r="F420" s="29">
        <v>1.7000607910453314</v>
      </c>
      <c r="G420" s="29">
        <v>0</v>
      </c>
      <c r="H420" s="29">
        <v>0</v>
      </c>
      <c r="I420" s="29">
        <v>0.12600471501520541</v>
      </c>
      <c r="J420" s="29">
        <v>1.8260655060605369</v>
      </c>
      <c r="K420" s="29">
        <v>1.1383010817756658</v>
      </c>
      <c r="L420" s="29">
        <v>0</v>
      </c>
      <c r="M420" s="29">
        <v>0</v>
      </c>
      <c r="N420" s="29">
        <v>0.11490754994635327</v>
      </c>
      <c r="O420" s="29">
        <v>1.253208631722019</v>
      </c>
    </row>
    <row r="421" spans="1:15" x14ac:dyDescent="0.25">
      <c r="A421" t="str">
        <f t="shared" si="6"/>
        <v>LEMIDF43176</v>
      </c>
      <c r="B421" s="3" t="s">
        <v>63</v>
      </c>
      <c r="C421" s="3" t="s">
        <v>64</v>
      </c>
      <c r="D421" s="4">
        <v>43176</v>
      </c>
      <c r="E421" s="3" t="s">
        <v>65</v>
      </c>
      <c r="F421" s="29">
        <v>2.3390360946039848</v>
      </c>
      <c r="G421" s="29">
        <v>0</v>
      </c>
      <c r="H421" s="29">
        <v>0.2</v>
      </c>
      <c r="I421" s="29">
        <v>6.1019162847144877E-2</v>
      </c>
      <c r="J421" s="29">
        <v>2.60005525745113</v>
      </c>
      <c r="K421" s="29">
        <v>0.32956811563119376</v>
      </c>
      <c r="L421" s="29">
        <v>0</v>
      </c>
      <c r="M421" s="29">
        <v>0.2</v>
      </c>
      <c r="N421" s="29">
        <v>5.9321691919430028E-2</v>
      </c>
      <c r="O421" s="29">
        <v>0.58888980755062381</v>
      </c>
    </row>
    <row r="422" spans="1:15" x14ac:dyDescent="0.25">
      <c r="A422" t="str">
        <f t="shared" si="6"/>
        <v>LET10043176</v>
      </c>
      <c r="B422" s="3" t="s">
        <v>66</v>
      </c>
      <c r="C422" s="3" t="s">
        <v>67</v>
      </c>
      <c r="D422" s="4">
        <v>43176</v>
      </c>
      <c r="E422" s="3" t="s">
        <v>98</v>
      </c>
      <c r="F422" s="29">
        <v>0.24987823582540003</v>
      </c>
      <c r="G422" s="29">
        <v>0</v>
      </c>
      <c r="H422" s="29">
        <v>0</v>
      </c>
      <c r="I422" s="29">
        <v>8.9778029159775681E-3</v>
      </c>
      <c r="J422" s="29">
        <v>0.25885603874137758</v>
      </c>
      <c r="K422" s="29">
        <v>0</v>
      </c>
      <c r="L422" s="29">
        <v>0</v>
      </c>
      <c r="M422" s="29">
        <v>0</v>
      </c>
      <c r="N422" s="29">
        <v>0</v>
      </c>
      <c r="O422" s="29">
        <v>0</v>
      </c>
    </row>
    <row r="423" spans="1:15" x14ac:dyDescent="0.25">
      <c r="A423" t="str">
        <f t="shared" si="6"/>
        <v>LETAXP43176</v>
      </c>
      <c r="B423" s="3" t="s">
        <v>69</v>
      </c>
      <c r="C423" s="3" t="s">
        <v>70</v>
      </c>
      <c r="D423" s="4">
        <v>43176</v>
      </c>
      <c r="E423" s="3" t="s">
        <v>71</v>
      </c>
      <c r="F423" s="29">
        <v>2.4099172586965469</v>
      </c>
      <c r="G423" s="29">
        <v>0</v>
      </c>
      <c r="H423" s="29">
        <v>0</v>
      </c>
      <c r="I423" s="29">
        <v>0.25738534960588177</v>
      </c>
      <c r="J423" s="29">
        <v>2.6673026083024287</v>
      </c>
      <c r="K423" s="29">
        <v>1.4363426059804185</v>
      </c>
      <c r="L423" s="29">
        <v>0</v>
      </c>
      <c r="M423" s="29">
        <v>0</v>
      </c>
      <c r="N423" s="29">
        <v>0.24414966498769453</v>
      </c>
      <c r="O423" s="29">
        <v>1.6804922709681129</v>
      </c>
    </row>
    <row r="424" spans="1:15" x14ac:dyDescent="0.25">
      <c r="A424" t="str">
        <f t="shared" si="6"/>
        <v>LETF5043176</v>
      </c>
      <c r="B424" s="3" t="s">
        <v>72</v>
      </c>
      <c r="C424" s="3" t="s">
        <v>73</v>
      </c>
      <c r="D424" s="4">
        <v>43176</v>
      </c>
      <c r="E424" s="3" t="s">
        <v>99</v>
      </c>
      <c r="F424" s="29">
        <v>9.9985342013972939E-2</v>
      </c>
      <c r="G424" s="29">
        <v>0</v>
      </c>
      <c r="H424" s="29">
        <v>0</v>
      </c>
      <c r="I424" s="29">
        <v>1.7973390470864381E-3</v>
      </c>
      <c r="J424" s="29">
        <v>0.10178268106105938</v>
      </c>
      <c r="K424" s="29">
        <v>0</v>
      </c>
      <c r="L424" s="29">
        <v>0</v>
      </c>
      <c r="M424" s="29">
        <v>0</v>
      </c>
      <c r="N424" s="29">
        <v>0</v>
      </c>
      <c r="O424" s="29">
        <v>0</v>
      </c>
    </row>
    <row r="425" spans="1:15" x14ac:dyDescent="0.25">
      <c r="A425" t="str">
        <f t="shared" si="6"/>
        <v>LETFSX43176</v>
      </c>
      <c r="B425" s="3" t="s">
        <v>75</v>
      </c>
      <c r="C425" s="3" t="s">
        <v>76</v>
      </c>
      <c r="D425" s="4">
        <v>43176</v>
      </c>
      <c r="E425" s="3" t="s">
        <v>100</v>
      </c>
      <c r="F425" s="29">
        <v>0.10000023824685658</v>
      </c>
      <c r="G425" s="29">
        <v>0</v>
      </c>
      <c r="H425" s="29">
        <v>0</v>
      </c>
      <c r="I425" s="29">
        <v>0</v>
      </c>
      <c r="J425" s="29">
        <v>0.10000023824685658</v>
      </c>
      <c r="K425" s="29">
        <v>0</v>
      </c>
      <c r="L425" s="29">
        <v>0</v>
      </c>
      <c r="M425" s="29">
        <v>0</v>
      </c>
      <c r="N425" s="29">
        <v>0</v>
      </c>
      <c r="O425" s="29">
        <v>0</v>
      </c>
    </row>
    <row r="426" spans="1:15" x14ac:dyDescent="0.25">
      <c r="A426" t="str">
        <f t="shared" si="6"/>
        <v>LEULIS43176</v>
      </c>
      <c r="B426" s="3" t="s">
        <v>78</v>
      </c>
      <c r="C426" s="3" t="s">
        <v>79</v>
      </c>
      <c r="D426" s="4">
        <v>43176</v>
      </c>
      <c r="E426" s="3" t="s">
        <v>80</v>
      </c>
      <c r="F426" s="29">
        <v>2.3495006634748812</v>
      </c>
      <c r="G426" s="29">
        <v>0</v>
      </c>
      <c r="H426" s="29">
        <v>0</v>
      </c>
      <c r="I426" s="29">
        <v>0.2483103455714552</v>
      </c>
      <c r="J426" s="29">
        <v>2.5978110090463362</v>
      </c>
      <c r="K426" s="29">
        <v>1.2733183879813783</v>
      </c>
      <c r="L426" s="29">
        <v>0</v>
      </c>
      <c r="M426" s="29">
        <v>0</v>
      </c>
      <c r="N426" s="29">
        <v>0.21660108413436877</v>
      </c>
      <c r="O426" s="29">
        <v>1.4899194721157472</v>
      </c>
    </row>
    <row r="427" spans="1:15" x14ac:dyDescent="0.25">
      <c r="A427" t="str">
        <f t="shared" si="6"/>
        <v>LLIQDF43176</v>
      </c>
      <c r="B427" s="3" t="s">
        <v>81</v>
      </c>
      <c r="C427" s="3" t="s">
        <v>82</v>
      </c>
      <c r="D427" s="4">
        <v>43176</v>
      </c>
      <c r="E427" s="3" t="s">
        <v>83</v>
      </c>
      <c r="F427" s="29">
        <v>0.20946323929965449</v>
      </c>
      <c r="G427" s="29">
        <v>0</v>
      </c>
      <c r="H427" s="29">
        <v>0</v>
      </c>
      <c r="I427" s="29">
        <v>5.3019253207291202E-3</v>
      </c>
      <c r="J427" s="29">
        <v>0.21476516462038361</v>
      </c>
      <c r="K427" s="29">
        <v>6.9344222373646139E-2</v>
      </c>
      <c r="L427" s="29">
        <v>0</v>
      </c>
      <c r="M427" s="29">
        <v>0</v>
      </c>
      <c r="N427" s="29">
        <v>5.2819009984575206E-3</v>
      </c>
      <c r="O427" s="29">
        <v>7.4626123372103656E-2</v>
      </c>
    </row>
    <row r="428" spans="1:15" x14ac:dyDescent="0.25">
      <c r="A428" t="str">
        <f t="shared" si="6"/>
        <v>LDBOND43177</v>
      </c>
      <c r="B428" s="3" t="s">
        <v>11</v>
      </c>
      <c r="C428" s="3" t="s">
        <v>12</v>
      </c>
      <c r="D428" s="4">
        <v>43177</v>
      </c>
      <c r="E428" s="3" t="s">
        <v>13</v>
      </c>
      <c r="F428" s="29">
        <v>1.0700188859403288</v>
      </c>
      <c r="G428" s="29">
        <v>0</v>
      </c>
      <c r="H428" s="29">
        <v>0</v>
      </c>
      <c r="I428" s="29">
        <v>9.5403003403973827E-2</v>
      </c>
      <c r="J428" s="29">
        <v>1.1654218893443027</v>
      </c>
      <c r="K428" s="29">
        <v>0.5663466375720676</v>
      </c>
      <c r="L428" s="29">
        <v>0</v>
      </c>
      <c r="M428" s="29">
        <v>0</v>
      </c>
      <c r="N428" s="29">
        <v>9.4743938705882255E-2</v>
      </c>
      <c r="O428" s="29">
        <v>0.66109057627794987</v>
      </c>
    </row>
    <row r="429" spans="1:15" x14ac:dyDescent="0.25">
      <c r="A429" t="str">
        <f t="shared" si="6"/>
        <v>LDCPO243177</v>
      </c>
      <c r="B429" s="3" t="s">
        <v>14</v>
      </c>
      <c r="C429" s="3" t="s">
        <v>15</v>
      </c>
      <c r="D429" s="4">
        <v>43177</v>
      </c>
      <c r="E429" s="3" t="s">
        <v>16</v>
      </c>
      <c r="F429" s="29">
        <v>2.2500762727647214</v>
      </c>
      <c r="G429" s="29">
        <v>0</v>
      </c>
      <c r="H429" s="29">
        <v>0</v>
      </c>
      <c r="I429" s="29">
        <v>0.28801917766814961</v>
      </c>
      <c r="J429" s="29">
        <v>2.5380954504328712</v>
      </c>
      <c r="K429" s="29">
        <v>1.7501198092325574</v>
      </c>
      <c r="L429" s="29">
        <v>0</v>
      </c>
      <c r="M429" s="29">
        <v>0</v>
      </c>
      <c r="N429" s="29">
        <v>0.28803050988887235</v>
      </c>
      <c r="O429" s="29">
        <v>2.0381503191214296</v>
      </c>
    </row>
    <row r="430" spans="1:15" x14ac:dyDescent="0.25">
      <c r="A430" t="str">
        <f t="shared" si="6"/>
        <v>LDDAF143177</v>
      </c>
      <c r="B430" s="3" t="s">
        <v>17</v>
      </c>
      <c r="C430" s="3" t="s">
        <v>18</v>
      </c>
      <c r="D430" s="4">
        <v>43177</v>
      </c>
      <c r="E430" s="5" t="s">
        <v>19</v>
      </c>
      <c r="F430" s="29">
        <v>2.2500852448628468</v>
      </c>
      <c r="G430" s="29">
        <v>0</v>
      </c>
      <c r="H430" s="29">
        <v>0</v>
      </c>
      <c r="I430" s="29">
        <v>0.17461215523955706</v>
      </c>
      <c r="J430" s="29">
        <v>2.4246974001024038</v>
      </c>
      <c r="K430" s="29">
        <v>1.0800114343904381</v>
      </c>
      <c r="L430" s="29">
        <v>0</v>
      </c>
      <c r="M430" s="29">
        <v>0</v>
      </c>
      <c r="N430" s="29">
        <v>0.17460515587887146</v>
      </c>
      <c r="O430" s="29">
        <v>1.2546165902693096</v>
      </c>
    </row>
    <row r="431" spans="1:15" x14ac:dyDescent="0.25">
      <c r="A431" t="str">
        <f t="shared" si="6"/>
        <v>LDDAF243177</v>
      </c>
      <c r="B431" s="3" t="s">
        <v>20</v>
      </c>
      <c r="C431" s="3" t="s">
        <v>21</v>
      </c>
      <c r="D431" s="4">
        <v>43177</v>
      </c>
      <c r="E431" s="3" t="s">
        <v>22</v>
      </c>
      <c r="F431" s="29">
        <v>2.2500877343684049</v>
      </c>
      <c r="G431" s="29">
        <v>0</v>
      </c>
      <c r="H431" s="29">
        <v>0</v>
      </c>
      <c r="I431" s="29">
        <v>0.1980120635186145</v>
      </c>
      <c r="J431" s="29">
        <v>2.4480997978870196</v>
      </c>
      <c r="K431" s="29">
        <v>1.2200178974216669</v>
      </c>
      <c r="L431" s="29">
        <v>0</v>
      </c>
      <c r="M431" s="29">
        <v>0</v>
      </c>
      <c r="N431" s="29">
        <v>0.19800853411282496</v>
      </c>
      <c r="O431" s="29">
        <v>1.4180264315344919</v>
      </c>
    </row>
    <row r="432" spans="1:15" x14ac:dyDescent="0.25">
      <c r="A432" t="str">
        <f t="shared" si="6"/>
        <v>LDDAF343177</v>
      </c>
      <c r="B432" s="3" t="s">
        <v>23</v>
      </c>
      <c r="C432" s="3" t="s">
        <v>24</v>
      </c>
      <c r="D432" s="4">
        <v>43177</v>
      </c>
      <c r="E432" s="3" t="s">
        <v>25</v>
      </c>
      <c r="F432" s="29">
        <v>2.2500868261702878</v>
      </c>
      <c r="G432" s="29">
        <v>0</v>
      </c>
      <c r="H432" s="29">
        <v>0</v>
      </c>
      <c r="I432" s="29">
        <v>0.19621232134638422</v>
      </c>
      <c r="J432" s="29">
        <v>2.446299147516672</v>
      </c>
      <c r="K432" s="29">
        <v>1.2300158291911854</v>
      </c>
      <c r="L432" s="29">
        <v>0</v>
      </c>
      <c r="M432" s="29">
        <v>0</v>
      </c>
      <c r="N432" s="29">
        <v>0.19620904376686038</v>
      </c>
      <c r="O432" s="29">
        <v>1.4262248729580458</v>
      </c>
    </row>
    <row r="433" spans="1:15" x14ac:dyDescent="0.25">
      <c r="A433" t="str">
        <f t="shared" si="6"/>
        <v>LDGETF43177</v>
      </c>
      <c r="B433" s="3" t="s">
        <v>26</v>
      </c>
      <c r="C433" s="3" t="s">
        <v>27</v>
      </c>
      <c r="D433" s="4">
        <v>43177</v>
      </c>
      <c r="E433" s="3" t="s">
        <v>97</v>
      </c>
      <c r="F433" s="29">
        <v>0.25000119616564587</v>
      </c>
      <c r="G433" s="29">
        <v>0</v>
      </c>
      <c r="H433" s="29">
        <v>0</v>
      </c>
      <c r="I433" s="29">
        <v>2.7000085727485499E-2</v>
      </c>
      <c r="J433" s="29">
        <v>0.27700128189313139</v>
      </c>
      <c r="K433" s="29">
        <v>0</v>
      </c>
      <c r="L433" s="29">
        <v>0</v>
      </c>
      <c r="M433" s="29">
        <v>0</v>
      </c>
      <c r="N433" s="29">
        <v>0</v>
      </c>
      <c r="O433" s="29">
        <v>0</v>
      </c>
    </row>
    <row r="434" spans="1:15" x14ac:dyDescent="0.25">
      <c r="A434" t="str">
        <f t="shared" si="6"/>
        <v>LDGSEC43177</v>
      </c>
      <c r="B434" s="3" t="s">
        <v>29</v>
      </c>
      <c r="C434" s="3" t="s">
        <v>30</v>
      </c>
      <c r="D434" s="4">
        <v>43177</v>
      </c>
      <c r="E434" s="3" t="s">
        <v>31</v>
      </c>
      <c r="F434" s="29">
        <v>2.2500992742404304</v>
      </c>
      <c r="G434" s="29">
        <v>0</v>
      </c>
      <c r="H434" s="29">
        <v>0.2</v>
      </c>
      <c r="I434" s="29">
        <v>0.27541963528146929</v>
      </c>
      <c r="J434" s="29">
        <v>2.7255189095218997</v>
      </c>
      <c r="K434" s="29">
        <v>1.3471181474716614</v>
      </c>
      <c r="L434" s="29">
        <v>0</v>
      </c>
      <c r="M434" s="29">
        <v>0.2</v>
      </c>
      <c r="N434" s="29">
        <v>0.27128966336010263</v>
      </c>
      <c r="O434" s="29">
        <v>1.8184078108317641</v>
      </c>
    </row>
    <row r="435" spans="1:15" x14ac:dyDescent="0.25">
      <c r="A435" t="str">
        <f t="shared" si="6"/>
        <v>LDINPF43177</v>
      </c>
      <c r="B435" s="3" t="s">
        <v>32</v>
      </c>
      <c r="C435" s="3" t="s">
        <v>33</v>
      </c>
      <c r="D435" s="4">
        <v>43177</v>
      </c>
      <c r="E435" s="3" t="s">
        <v>34</v>
      </c>
      <c r="F435" s="29">
        <v>1.1300214168732574</v>
      </c>
      <c r="G435" s="29">
        <v>0</v>
      </c>
      <c r="H435" s="29">
        <v>0</v>
      </c>
      <c r="I435" s="29">
        <v>6.8402212010931218E-2</v>
      </c>
      <c r="J435" s="29">
        <v>1.1984236288841887</v>
      </c>
      <c r="K435" s="29">
        <v>0.47760814628196363</v>
      </c>
      <c r="L435" s="29">
        <v>0</v>
      </c>
      <c r="M435" s="29">
        <v>0</v>
      </c>
      <c r="N435" s="29">
        <v>6.7969963577930975E-2</v>
      </c>
      <c r="O435" s="29">
        <v>0.54557810985989463</v>
      </c>
    </row>
    <row r="436" spans="1:15" x14ac:dyDescent="0.25">
      <c r="A436" t="str">
        <f t="shared" si="6"/>
        <v>LDMIPF43177</v>
      </c>
      <c r="B436" s="3" t="s">
        <v>35</v>
      </c>
      <c r="C436" s="3" t="s">
        <v>36</v>
      </c>
      <c r="D436" s="4">
        <v>43177</v>
      </c>
      <c r="E436" s="3" t="s">
        <v>37</v>
      </c>
      <c r="F436" s="29">
        <v>2.2370679777743754</v>
      </c>
      <c r="G436" s="29">
        <v>-1.3109159191747579</v>
      </c>
      <c r="H436" s="29">
        <v>0.2</v>
      </c>
      <c r="I436" s="29">
        <v>0.32708251097183355</v>
      </c>
      <c r="J436" s="29">
        <v>1.453234569571451</v>
      </c>
      <c r="K436" s="29">
        <v>1.5378066148738627</v>
      </c>
      <c r="L436" s="29">
        <v>0</v>
      </c>
      <c r="M436" s="29">
        <v>0.2</v>
      </c>
      <c r="N436" s="29">
        <v>0.30202922809009386</v>
      </c>
      <c r="O436" s="29">
        <v>2.0398358429639565</v>
      </c>
    </row>
    <row r="437" spans="1:15" x14ac:dyDescent="0.25">
      <c r="A437" t="str">
        <f t="shared" si="6"/>
        <v>LDSAPF43177</v>
      </c>
      <c r="B437" s="3" t="s">
        <v>38</v>
      </c>
      <c r="C437" s="3" t="s">
        <v>39</v>
      </c>
      <c r="D437" s="4">
        <v>43177</v>
      </c>
      <c r="E437" s="3" t="s">
        <v>40</v>
      </c>
      <c r="F437" s="29">
        <v>0.800009442853997</v>
      </c>
      <c r="G437" s="29">
        <v>0</v>
      </c>
      <c r="H437" s="29">
        <v>0</v>
      </c>
      <c r="I437" s="29">
        <v>3.9600848389849071E-2</v>
      </c>
      <c r="J437" s="29">
        <v>0.83961029124384612</v>
      </c>
      <c r="K437" s="29">
        <v>0.26504340644730789</v>
      </c>
      <c r="L437" s="29">
        <v>0</v>
      </c>
      <c r="M437" s="29">
        <v>0</v>
      </c>
      <c r="N437" s="29">
        <v>3.8707999943470482E-2</v>
      </c>
      <c r="O437" s="29">
        <v>0.30375140639077836</v>
      </c>
    </row>
    <row r="438" spans="1:15" x14ac:dyDescent="0.25">
      <c r="A438" t="str">
        <f t="shared" si="6"/>
        <v>LEBALF43177</v>
      </c>
      <c r="B438" s="3" t="s">
        <v>41</v>
      </c>
      <c r="C438" s="3" t="s">
        <v>42</v>
      </c>
      <c r="D438" s="4">
        <v>43177</v>
      </c>
      <c r="E438" s="3" t="s">
        <v>43</v>
      </c>
      <c r="F438" s="29">
        <v>2.3251675006086314</v>
      </c>
      <c r="G438" s="29">
        <v>0</v>
      </c>
      <c r="H438" s="29">
        <v>0.2</v>
      </c>
      <c r="I438" s="29">
        <v>5.852269744833867E-2</v>
      </c>
      <c r="J438" s="29">
        <v>2.5836901980569702</v>
      </c>
      <c r="K438" s="29">
        <v>0.32321594169313778</v>
      </c>
      <c r="L438" s="29">
        <v>0</v>
      </c>
      <c r="M438" s="29">
        <v>0.2</v>
      </c>
      <c r="N438" s="29">
        <v>5.8179069719802738E-2</v>
      </c>
      <c r="O438" s="29">
        <v>0.58139501141294048</v>
      </c>
    </row>
    <row r="439" spans="1:15" x14ac:dyDescent="0.25">
      <c r="A439" t="str">
        <f t="shared" si="6"/>
        <v>LEBFSF43177</v>
      </c>
      <c r="B439" s="3" t="s">
        <v>44</v>
      </c>
      <c r="C439" s="3" t="s">
        <v>45</v>
      </c>
      <c r="D439" s="4">
        <v>43177</v>
      </c>
      <c r="E439" s="3" t="s">
        <v>46</v>
      </c>
      <c r="F439" s="29">
        <v>2.5001202718761197</v>
      </c>
      <c r="G439" s="29">
        <v>0</v>
      </c>
      <c r="H439" s="29">
        <v>0.2</v>
      </c>
      <c r="I439" s="29">
        <v>0.21961751647110511</v>
      </c>
      <c r="J439" s="29">
        <v>2.9197377883472249</v>
      </c>
      <c r="K439" s="29">
        <v>1.0369381846606691</v>
      </c>
      <c r="L439" s="29">
        <v>0</v>
      </c>
      <c r="M439" s="29">
        <v>0.2</v>
      </c>
      <c r="N439" s="29">
        <v>0.20825593039873266</v>
      </c>
      <c r="O439" s="29">
        <v>1.4451941150594017</v>
      </c>
    </row>
    <row r="440" spans="1:15" x14ac:dyDescent="0.25">
      <c r="A440" t="str">
        <f t="shared" si="6"/>
        <v>LECHID43177</v>
      </c>
      <c r="B440" s="3" t="s">
        <v>47</v>
      </c>
      <c r="C440" s="3" t="s">
        <v>48</v>
      </c>
      <c r="D440" s="4">
        <v>43177</v>
      </c>
      <c r="E440" s="3" t="s">
        <v>49</v>
      </c>
      <c r="F440" s="29">
        <v>2.4753904166876595</v>
      </c>
      <c r="G440" s="29">
        <v>0</v>
      </c>
      <c r="H440" s="29">
        <v>0</v>
      </c>
      <c r="I440" s="29">
        <v>0.26917417070509786</v>
      </c>
      <c r="J440" s="29">
        <v>2.7445645873927571</v>
      </c>
      <c r="K440" s="29">
        <v>1.4776338473601995</v>
      </c>
      <c r="L440" s="29">
        <v>0</v>
      </c>
      <c r="M440" s="29">
        <v>0</v>
      </c>
      <c r="N440" s="29">
        <v>0.25159335358792795</v>
      </c>
      <c r="O440" s="29">
        <v>1.7292272009481275</v>
      </c>
    </row>
    <row r="441" spans="1:15" x14ac:dyDescent="0.25">
      <c r="A441" t="str">
        <f t="shared" si="6"/>
        <v>LEEQTF43177</v>
      </c>
      <c r="B441" s="3" t="s">
        <v>50</v>
      </c>
      <c r="C441" s="3" t="s">
        <v>51</v>
      </c>
      <c r="D441" s="4">
        <v>43177</v>
      </c>
      <c r="E441" s="3" t="s">
        <v>52</v>
      </c>
      <c r="F441" s="29">
        <v>2.3230052729872175</v>
      </c>
      <c r="G441" s="29">
        <v>0</v>
      </c>
      <c r="H441" s="29">
        <v>0.2</v>
      </c>
      <c r="I441" s="29">
        <v>0.28854273766244271</v>
      </c>
      <c r="J441" s="29">
        <v>2.8115480106496604</v>
      </c>
      <c r="K441" s="29">
        <v>1.4612967408028483</v>
      </c>
      <c r="L441" s="29">
        <v>0</v>
      </c>
      <c r="M441" s="29">
        <v>0.2</v>
      </c>
      <c r="N441" s="29">
        <v>0.28644280522045668</v>
      </c>
      <c r="O441" s="29">
        <v>1.9477395460233049</v>
      </c>
    </row>
    <row r="442" spans="1:15" x14ac:dyDescent="0.25">
      <c r="A442" t="str">
        <f t="shared" si="6"/>
        <v>LEGROW43177</v>
      </c>
      <c r="B442" s="3" t="s">
        <v>53</v>
      </c>
      <c r="C442" s="3" t="s">
        <v>54</v>
      </c>
      <c r="D442" s="4">
        <v>43177</v>
      </c>
      <c r="E442" s="3" t="s">
        <v>55</v>
      </c>
      <c r="F442" s="29">
        <v>2.3546537461543768</v>
      </c>
      <c r="G442" s="29">
        <v>0</v>
      </c>
      <c r="H442" s="29">
        <v>0.2</v>
      </c>
      <c r="I442" s="29">
        <v>0.27623840797201382</v>
      </c>
      <c r="J442" s="29">
        <v>2.8308921541263907</v>
      </c>
      <c r="K442" s="29">
        <v>1.3990919536526563</v>
      </c>
      <c r="L442" s="29">
        <v>0</v>
      </c>
      <c r="M442" s="29">
        <v>0.2</v>
      </c>
      <c r="N442" s="29">
        <v>0.27344664980137712</v>
      </c>
      <c r="O442" s="29">
        <v>1.8725386034540334</v>
      </c>
    </row>
    <row r="443" spans="1:15" x14ac:dyDescent="0.25">
      <c r="A443" t="str">
        <f t="shared" si="6"/>
        <v>LEINFA43177</v>
      </c>
      <c r="B443" s="3" t="s">
        <v>56</v>
      </c>
      <c r="C443" s="3" t="s">
        <v>57</v>
      </c>
      <c r="D443" s="4">
        <v>43177</v>
      </c>
      <c r="E443" s="3" t="s">
        <v>58</v>
      </c>
      <c r="F443" s="29">
        <v>2.500123693183093</v>
      </c>
      <c r="G443" s="29">
        <v>0</v>
      </c>
      <c r="H443" s="29">
        <v>0.2</v>
      </c>
      <c r="I443" s="29">
        <v>0.25382065321804581</v>
      </c>
      <c r="J443" s="29">
        <v>2.9539443464011388</v>
      </c>
      <c r="K443" s="29">
        <v>1.2132757543074528</v>
      </c>
      <c r="L443" s="29">
        <v>0</v>
      </c>
      <c r="M443" s="29">
        <v>0.2</v>
      </c>
      <c r="N443" s="29">
        <v>0.24179699100825963</v>
      </c>
      <c r="O443" s="29">
        <v>1.6550727453157124</v>
      </c>
    </row>
    <row r="444" spans="1:15" x14ac:dyDescent="0.25">
      <c r="A444" t="str">
        <f t="shared" si="6"/>
        <v>LEINNF43177</v>
      </c>
      <c r="B444" s="3" t="s">
        <v>59</v>
      </c>
      <c r="C444" s="3" t="s">
        <v>60</v>
      </c>
      <c r="D444" s="4">
        <v>43177</v>
      </c>
      <c r="E444" s="3" t="s">
        <v>93</v>
      </c>
      <c r="F444" s="29">
        <v>1.2000263463000889</v>
      </c>
      <c r="G444" s="29">
        <v>0</v>
      </c>
      <c r="H444" s="29">
        <v>0</v>
      </c>
      <c r="I444" s="29">
        <v>4.5000128998097327E-2</v>
      </c>
      <c r="J444" s="29">
        <v>1.2450264752981861</v>
      </c>
      <c r="K444" s="29">
        <v>0.64447684555874185</v>
      </c>
      <c r="L444" s="29">
        <v>0</v>
      </c>
      <c r="M444" s="29">
        <v>0</v>
      </c>
      <c r="N444" s="29">
        <v>4.4006981313057823E-2</v>
      </c>
      <c r="O444" s="29">
        <v>0.68848382687179965</v>
      </c>
    </row>
    <row r="445" spans="1:15" x14ac:dyDescent="0.25">
      <c r="A445" t="str">
        <f t="shared" si="6"/>
        <v>LEINSX43177</v>
      </c>
      <c r="B445" s="3" t="s">
        <v>61</v>
      </c>
      <c r="C445" s="3" t="s">
        <v>62</v>
      </c>
      <c r="D445" s="4">
        <v>43177</v>
      </c>
      <c r="E445" s="3" t="s">
        <v>92</v>
      </c>
      <c r="F445" s="29">
        <v>1.7000603170884092</v>
      </c>
      <c r="G445" s="29">
        <v>0</v>
      </c>
      <c r="H445" s="29">
        <v>0</v>
      </c>
      <c r="I445" s="29">
        <v>0.12600444391787335</v>
      </c>
      <c r="J445" s="29">
        <v>1.8260647610062826</v>
      </c>
      <c r="K445" s="29">
        <v>1.1382951811850464</v>
      </c>
      <c r="L445" s="29">
        <v>0</v>
      </c>
      <c r="M445" s="29">
        <v>0</v>
      </c>
      <c r="N445" s="29">
        <v>0.1149113998467501</v>
      </c>
      <c r="O445" s="29">
        <v>1.2532065810317965</v>
      </c>
    </row>
    <row r="446" spans="1:15" x14ac:dyDescent="0.25">
      <c r="A446" t="str">
        <f t="shared" si="6"/>
        <v>LEMIDF43177</v>
      </c>
      <c r="B446" s="3" t="s">
        <v>63</v>
      </c>
      <c r="C446" s="3" t="s">
        <v>64</v>
      </c>
      <c r="D446" s="4">
        <v>43177</v>
      </c>
      <c r="E446" s="3" t="s">
        <v>65</v>
      </c>
      <c r="F446" s="29">
        <v>2.3390407640319535</v>
      </c>
      <c r="G446" s="29">
        <v>0</v>
      </c>
      <c r="H446" s="29">
        <v>0.2</v>
      </c>
      <c r="I446" s="29">
        <v>6.1019651775901136E-2</v>
      </c>
      <c r="J446" s="29">
        <v>2.6000604158078549</v>
      </c>
      <c r="K446" s="29">
        <v>0.32957228076604511</v>
      </c>
      <c r="L446" s="29">
        <v>0</v>
      </c>
      <c r="M446" s="29">
        <v>0.2</v>
      </c>
      <c r="N446" s="29">
        <v>5.9323618069587712E-2</v>
      </c>
      <c r="O446" s="29">
        <v>0.58889589883563287</v>
      </c>
    </row>
    <row r="447" spans="1:15" x14ac:dyDescent="0.25">
      <c r="A447" t="str">
        <f t="shared" si="6"/>
        <v>LET10043177</v>
      </c>
      <c r="B447" s="3" t="s">
        <v>66</v>
      </c>
      <c r="C447" s="3" t="s">
        <v>67</v>
      </c>
      <c r="D447" s="4">
        <v>43177</v>
      </c>
      <c r="E447" s="3" t="s">
        <v>98</v>
      </c>
      <c r="F447" s="29">
        <v>0.24987838446616206</v>
      </c>
      <c r="G447" s="29">
        <v>0</v>
      </c>
      <c r="H447" s="29">
        <v>0</v>
      </c>
      <c r="I447" s="29">
        <v>8.977863128107914E-3</v>
      </c>
      <c r="J447" s="29">
        <v>0.25885624759426995</v>
      </c>
      <c r="K447" s="29">
        <v>0</v>
      </c>
      <c r="L447" s="29">
        <v>0</v>
      </c>
      <c r="M447" s="29">
        <v>0</v>
      </c>
      <c r="N447" s="29">
        <v>0</v>
      </c>
      <c r="O447" s="29">
        <v>0</v>
      </c>
    </row>
    <row r="448" spans="1:15" x14ac:dyDescent="0.25">
      <c r="A448" t="str">
        <f t="shared" si="6"/>
        <v>LETAXP43177</v>
      </c>
      <c r="B448" s="3" t="s">
        <v>69</v>
      </c>
      <c r="C448" s="3" t="s">
        <v>70</v>
      </c>
      <c r="D448" s="4">
        <v>43177</v>
      </c>
      <c r="E448" s="3" t="s">
        <v>71</v>
      </c>
      <c r="F448" s="29">
        <v>2.4099283723058837</v>
      </c>
      <c r="G448" s="29">
        <v>0</v>
      </c>
      <c r="H448" s="29">
        <v>0</v>
      </c>
      <c r="I448" s="29">
        <v>0.25738744290013371</v>
      </c>
      <c r="J448" s="29">
        <v>2.6673158152060177</v>
      </c>
      <c r="K448" s="29">
        <v>1.4363507639414967</v>
      </c>
      <c r="L448" s="29">
        <v>0</v>
      </c>
      <c r="M448" s="29">
        <v>0</v>
      </c>
      <c r="N448" s="29">
        <v>0.2441504618929351</v>
      </c>
      <c r="O448" s="29">
        <v>1.6805012258344318</v>
      </c>
    </row>
    <row r="449" spans="1:15" x14ac:dyDescent="0.25">
      <c r="A449" t="str">
        <f t="shared" si="6"/>
        <v>LETF5043177</v>
      </c>
      <c r="B449" s="3" t="s">
        <v>72</v>
      </c>
      <c r="C449" s="3" t="s">
        <v>73</v>
      </c>
      <c r="D449" s="4">
        <v>43177</v>
      </c>
      <c r="E449" s="3" t="s">
        <v>99</v>
      </c>
      <c r="F449" s="29">
        <v>9.998542116650623E-2</v>
      </c>
      <c r="G449" s="29">
        <v>0</v>
      </c>
      <c r="H449" s="29">
        <v>0</v>
      </c>
      <c r="I449" s="29">
        <v>1.7973434229634527E-3</v>
      </c>
      <c r="J449" s="29">
        <v>0.10178276458946968</v>
      </c>
      <c r="K449" s="29">
        <v>0</v>
      </c>
      <c r="L449" s="29">
        <v>0</v>
      </c>
      <c r="M449" s="29">
        <v>0</v>
      </c>
      <c r="N449" s="29">
        <v>0</v>
      </c>
      <c r="O449" s="29">
        <v>0</v>
      </c>
    </row>
    <row r="450" spans="1:15" x14ac:dyDescent="0.25">
      <c r="A450" t="str">
        <f t="shared" si="6"/>
        <v>LETFSX43177</v>
      </c>
      <c r="B450" s="3" t="s">
        <v>75</v>
      </c>
      <c r="C450" s="3" t="s">
        <v>76</v>
      </c>
      <c r="D450" s="4">
        <v>43177</v>
      </c>
      <c r="E450" s="3" t="s">
        <v>100</v>
      </c>
      <c r="F450" s="29">
        <v>0.10000027152686007</v>
      </c>
      <c r="G450" s="29">
        <v>0</v>
      </c>
      <c r="H450" s="29">
        <v>0</v>
      </c>
      <c r="I450" s="29">
        <v>0</v>
      </c>
      <c r="J450" s="29">
        <v>0.10000027152686007</v>
      </c>
      <c r="K450" s="29">
        <v>0</v>
      </c>
      <c r="L450" s="29">
        <v>0</v>
      </c>
      <c r="M450" s="29">
        <v>0</v>
      </c>
      <c r="N450" s="29">
        <v>0</v>
      </c>
      <c r="O450" s="29">
        <v>0</v>
      </c>
    </row>
    <row r="451" spans="1:15" x14ac:dyDescent="0.25">
      <c r="A451" t="str">
        <f t="shared" si="6"/>
        <v>LEULIS43177</v>
      </c>
      <c r="B451" s="3" t="s">
        <v>78</v>
      </c>
      <c r="C451" s="3" t="s">
        <v>79</v>
      </c>
      <c r="D451" s="4">
        <v>43177</v>
      </c>
      <c r="E451" s="3" t="s">
        <v>80</v>
      </c>
      <c r="F451" s="29">
        <v>2.3495038392112071</v>
      </c>
      <c r="G451" s="29">
        <v>0</v>
      </c>
      <c r="H451" s="29">
        <v>0</v>
      </c>
      <c r="I451" s="29">
        <v>0.24831100888087601</v>
      </c>
      <c r="J451" s="29">
        <v>2.5978148480920833</v>
      </c>
      <c r="K451" s="29">
        <v>1.2733211732140466</v>
      </c>
      <c r="L451" s="29">
        <v>0</v>
      </c>
      <c r="M451" s="29">
        <v>0</v>
      </c>
      <c r="N451" s="29">
        <v>0.21660155792350214</v>
      </c>
      <c r="O451" s="29">
        <v>1.4899227311375487</v>
      </c>
    </row>
    <row r="452" spans="1:15" x14ac:dyDescent="0.25">
      <c r="A452" t="str">
        <f t="shared" ref="A452:A515" si="7">C452&amp;D452</f>
        <v>LLIQDF43177</v>
      </c>
      <c r="B452" s="3" t="s">
        <v>81</v>
      </c>
      <c r="C452" s="3" t="s">
        <v>82</v>
      </c>
      <c r="D452" s="4">
        <v>43177</v>
      </c>
      <c r="E452" s="3" t="s">
        <v>83</v>
      </c>
      <c r="F452" s="29">
        <v>0.20946324432962685</v>
      </c>
      <c r="G452" s="29">
        <v>0</v>
      </c>
      <c r="H452" s="29">
        <v>0</v>
      </c>
      <c r="I452" s="29">
        <v>5.3019320662492401E-3</v>
      </c>
      <c r="J452" s="29">
        <v>0.21476517639587608</v>
      </c>
      <c r="K452" s="29">
        <v>6.9344223844848826E-2</v>
      </c>
      <c r="L452" s="29">
        <v>0</v>
      </c>
      <c r="M452" s="29">
        <v>0</v>
      </c>
      <c r="N452" s="29">
        <v>5.2819016130578019E-3</v>
      </c>
      <c r="O452" s="29">
        <v>7.4626125457906631E-2</v>
      </c>
    </row>
    <row r="453" spans="1:15" x14ac:dyDescent="0.25">
      <c r="A453" t="str">
        <f t="shared" si="7"/>
        <v>LDBOND43178</v>
      </c>
      <c r="B453" s="3" t="s">
        <v>11</v>
      </c>
      <c r="C453" s="3" t="s">
        <v>12</v>
      </c>
      <c r="D453" s="4">
        <v>43178</v>
      </c>
      <c r="E453" s="3" t="s">
        <v>13</v>
      </c>
      <c r="F453" s="29">
        <v>1.070019036263139</v>
      </c>
      <c r="G453" s="29">
        <v>0</v>
      </c>
      <c r="H453" s="29">
        <v>0</v>
      </c>
      <c r="I453" s="29">
        <v>9.5403002552293253E-2</v>
      </c>
      <c r="J453" s="29">
        <v>1.1654220388154322</v>
      </c>
      <c r="K453" s="29">
        <v>0.56634285831080577</v>
      </c>
      <c r="L453" s="29">
        <v>0</v>
      </c>
      <c r="M453" s="29">
        <v>0</v>
      </c>
      <c r="N453" s="29">
        <v>9.4743432188766796E-2</v>
      </c>
      <c r="O453" s="29">
        <v>0.66108629049957257</v>
      </c>
    </row>
    <row r="454" spans="1:15" x14ac:dyDescent="0.25">
      <c r="A454" t="str">
        <f t="shared" si="7"/>
        <v>LDCPO243178</v>
      </c>
      <c r="B454" s="3" t="s">
        <v>14</v>
      </c>
      <c r="C454" s="3" t="s">
        <v>15</v>
      </c>
      <c r="D454" s="4">
        <v>43178</v>
      </c>
      <c r="E454" s="3" t="s">
        <v>16</v>
      </c>
      <c r="F454" s="29">
        <v>2.2500762511309134</v>
      </c>
      <c r="G454" s="29">
        <v>0</v>
      </c>
      <c r="H454" s="29">
        <v>0</v>
      </c>
      <c r="I454" s="29">
        <v>0.28801739545358346</v>
      </c>
      <c r="J454" s="29">
        <v>2.538093646584497</v>
      </c>
      <c r="K454" s="29">
        <v>1.750171444499149</v>
      </c>
      <c r="L454" s="29">
        <v>0</v>
      </c>
      <c r="M454" s="29">
        <v>0</v>
      </c>
      <c r="N454" s="29">
        <v>0.2880203400789938</v>
      </c>
      <c r="O454" s="29">
        <v>2.0381917845781428</v>
      </c>
    </row>
    <row r="455" spans="1:15" x14ac:dyDescent="0.25">
      <c r="A455" t="str">
        <f t="shared" si="7"/>
        <v>LDDAF143178</v>
      </c>
      <c r="B455" s="3" t="s">
        <v>17</v>
      </c>
      <c r="C455" s="3" t="s">
        <v>18</v>
      </c>
      <c r="D455" s="4">
        <v>43178</v>
      </c>
      <c r="E455" s="5" t="s">
        <v>19</v>
      </c>
      <c r="F455" s="29">
        <v>2.2500849569833647</v>
      </c>
      <c r="G455" s="29">
        <v>0</v>
      </c>
      <c r="H455" s="29">
        <v>0</v>
      </c>
      <c r="I455" s="29">
        <v>0.17461139934057635</v>
      </c>
      <c r="J455" s="29">
        <v>2.424696356323941</v>
      </c>
      <c r="K455" s="29">
        <v>1.0800109559038202</v>
      </c>
      <c r="L455" s="29">
        <v>0</v>
      </c>
      <c r="M455" s="29">
        <v>0</v>
      </c>
      <c r="N455" s="29">
        <v>0.17460590711374541</v>
      </c>
      <c r="O455" s="29">
        <v>1.2546168630175656</v>
      </c>
    </row>
    <row r="456" spans="1:15" x14ac:dyDescent="0.25">
      <c r="A456" t="str">
        <f t="shared" si="7"/>
        <v>LDDAF243178</v>
      </c>
      <c r="B456" s="3" t="s">
        <v>20</v>
      </c>
      <c r="C456" s="3" t="s">
        <v>21</v>
      </c>
      <c r="D456" s="4">
        <v>43178</v>
      </c>
      <c r="E456" s="3" t="s">
        <v>22</v>
      </c>
      <c r="F456" s="29">
        <v>2.2500880873216946</v>
      </c>
      <c r="G456" s="29">
        <v>0</v>
      </c>
      <c r="H456" s="29">
        <v>0</v>
      </c>
      <c r="I456" s="29">
        <v>0.19801688708223539</v>
      </c>
      <c r="J456" s="29">
        <v>2.4481049744039298</v>
      </c>
      <c r="K456" s="29">
        <v>1.220013247180789</v>
      </c>
      <c r="L456" s="29">
        <v>0</v>
      </c>
      <c r="M456" s="29">
        <v>0</v>
      </c>
      <c r="N456" s="29">
        <v>0.19800182548892079</v>
      </c>
      <c r="O456" s="29">
        <v>1.4180150726697098</v>
      </c>
    </row>
    <row r="457" spans="1:15" x14ac:dyDescent="0.25">
      <c r="A457" t="str">
        <f t="shared" si="7"/>
        <v>LDDAF343178</v>
      </c>
      <c r="B457" s="3" t="s">
        <v>23</v>
      </c>
      <c r="C457" s="3" t="s">
        <v>24</v>
      </c>
      <c r="D457" s="4">
        <v>43178</v>
      </c>
      <c r="E457" s="3" t="s">
        <v>25</v>
      </c>
      <c r="F457" s="29">
        <v>2.2500881885491277</v>
      </c>
      <c r="G457" s="29">
        <v>0</v>
      </c>
      <c r="H457" s="29">
        <v>0</v>
      </c>
      <c r="I457" s="29">
        <v>0.19621327902978211</v>
      </c>
      <c r="J457" s="29">
        <v>2.4463014675789099</v>
      </c>
      <c r="K457" s="29">
        <v>1.2300172404220555</v>
      </c>
      <c r="L457" s="29">
        <v>0</v>
      </c>
      <c r="M457" s="29">
        <v>0</v>
      </c>
      <c r="N457" s="29">
        <v>0.19621003800884582</v>
      </c>
      <c r="O457" s="29">
        <v>1.4262272784309014</v>
      </c>
    </row>
    <row r="458" spans="1:15" x14ac:dyDescent="0.25">
      <c r="A458" t="str">
        <f t="shared" si="7"/>
        <v>LDGETF43178</v>
      </c>
      <c r="B458" s="3" t="s">
        <v>26</v>
      </c>
      <c r="C458" s="3" t="s">
        <v>27</v>
      </c>
      <c r="D458" s="4">
        <v>43178</v>
      </c>
      <c r="E458" s="3" t="s">
        <v>97</v>
      </c>
      <c r="F458" s="29">
        <v>0.25000040492877018</v>
      </c>
      <c r="G458" s="29">
        <v>0</v>
      </c>
      <c r="H458" s="29">
        <v>0</v>
      </c>
      <c r="I458" s="29">
        <v>2.7000433810041465E-2</v>
      </c>
      <c r="J458" s="29">
        <v>0.27700083873881165</v>
      </c>
      <c r="K458" s="29">
        <v>0</v>
      </c>
      <c r="L458" s="29">
        <v>0</v>
      </c>
      <c r="M458" s="29">
        <v>0</v>
      </c>
      <c r="N458" s="29">
        <v>0</v>
      </c>
      <c r="O458" s="29">
        <v>0</v>
      </c>
    </row>
    <row r="459" spans="1:15" x14ac:dyDescent="0.25">
      <c r="A459" t="str">
        <f t="shared" si="7"/>
        <v>LDGSEC43178</v>
      </c>
      <c r="B459" s="3" t="s">
        <v>29</v>
      </c>
      <c r="C459" s="3" t="s">
        <v>30</v>
      </c>
      <c r="D459" s="4">
        <v>43178</v>
      </c>
      <c r="E459" s="3" t="s">
        <v>31</v>
      </c>
      <c r="F459" s="29">
        <v>2.2500974720159794</v>
      </c>
      <c r="G459" s="29">
        <v>0</v>
      </c>
      <c r="H459" s="29">
        <v>0.2</v>
      </c>
      <c r="I459" s="29">
        <v>0.27541903388434608</v>
      </c>
      <c r="J459" s="29">
        <v>2.7255165059003259</v>
      </c>
      <c r="K459" s="29">
        <v>1.3470663836571652</v>
      </c>
      <c r="L459" s="29">
        <v>0</v>
      </c>
      <c r="M459" s="29">
        <v>0.2</v>
      </c>
      <c r="N459" s="29">
        <v>0.27128049405243887</v>
      </c>
      <c r="O459" s="29">
        <v>1.8183468777096041</v>
      </c>
    </row>
    <row r="460" spans="1:15" x14ac:dyDescent="0.25">
      <c r="A460" t="str">
        <f t="shared" si="7"/>
        <v>LDINPF43178</v>
      </c>
      <c r="B460" s="3" t="s">
        <v>32</v>
      </c>
      <c r="C460" s="3" t="s">
        <v>33</v>
      </c>
      <c r="D460" s="4">
        <v>43178</v>
      </c>
      <c r="E460" s="3" t="s">
        <v>34</v>
      </c>
      <c r="F460" s="29">
        <v>1.130065189596601</v>
      </c>
      <c r="G460" s="29">
        <v>0</v>
      </c>
      <c r="H460" s="29">
        <v>0</v>
      </c>
      <c r="I460" s="29">
        <v>6.8404436173232261E-2</v>
      </c>
      <c r="J460" s="29">
        <v>1.1984696257698333</v>
      </c>
      <c r="K460" s="29">
        <v>0.47763805751152977</v>
      </c>
      <c r="L460" s="29">
        <v>0</v>
      </c>
      <c r="M460" s="29">
        <v>0</v>
      </c>
      <c r="N460" s="29">
        <v>6.7974821555998433E-2</v>
      </c>
      <c r="O460" s="29">
        <v>0.5456128790675282</v>
      </c>
    </row>
    <row r="461" spans="1:15" x14ac:dyDescent="0.25">
      <c r="A461" t="str">
        <f t="shared" si="7"/>
        <v>LDMIPF43178</v>
      </c>
      <c r="B461" s="3" t="s">
        <v>35</v>
      </c>
      <c r="C461" s="3" t="s">
        <v>36</v>
      </c>
      <c r="D461" s="4">
        <v>43178</v>
      </c>
      <c r="E461" s="3" t="s">
        <v>37</v>
      </c>
      <c r="F461" s="29">
        <v>2.2378207962376715</v>
      </c>
      <c r="G461" s="29">
        <v>-1.315073250915995</v>
      </c>
      <c r="H461" s="29">
        <v>0.2</v>
      </c>
      <c r="I461" s="29">
        <v>0.32721878070420518</v>
      </c>
      <c r="J461" s="29">
        <v>1.4499663260258817</v>
      </c>
      <c r="K461" s="29">
        <v>1.538108840738295</v>
      </c>
      <c r="L461" s="29">
        <v>0</v>
      </c>
      <c r="M461" s="29">
        <v>0.2</v>
      </c>
      <c r="N461" s="29">
        <v>0.30207638102313067</v>
      </c>
      <c r="O461" s="29">
        <v>2.0401852217614258</v>
      </c>
    </row>
    <row r="462" spans="1:15" x14ac:dyDescent="0.25">
      <c r="A462" t="str">
        <f t="shared" si="7"/>
        <v>LDSAPF43178</v>
      </c>
      <c r="B462" s="3" t="s">
        <v>38</v>
      </c>
      <c r="C462" s="3" t="s">
        <v>39</v>
      </c>
      <c r="D462" s="4">
        <v>43178</v>
      </c>
      <c r="E462" s="3" t="s">
        <v>40</v>
      </c>
      <c r="F462" s="29">
        <v>0.80005346244020314</v>
      </c>
      <c r="G462" s="29">
        <v>0</v>
      </c>
      <c r="H462" s="29">
        <v>0</v>
      </c>
      <c r="I462" s="29">
        <v>3.9603085330251246E-2</v>
      </c>
      <c r="J462" s="29">
        <v>0.8396565477704544</v>
      </c>
      <c r="K462" s="29">
        <v>0.26505472147854253</v>
      </c>
      <c r="L462" s="29">
        <v>0</v>
      </c>
      <c r="M462" s="29">
        <v>0</v>
      </c>
      <c r="N462" s="29">
        <v>3.8709597210494662E-2</v>
      </c>
      <c r="O462" s="29">
        <v>0.30376431868903719</v>
      </c>
    </row>
    <row r="463" spans="1:15" x14ac:dyDescent="0.25">
      <c r="A463" t="str">
        <f t="shared" si="7"/>
        <v>LEBALF43178</v>
      </c>
      <c r="B463" s="3" t="s">
        <v>41</v>
      </c>
      <c r="C463" s="3" t="s">
        <v>42</v>
      </c>
      <c r="D463" s="4">
        <v>43178</v>
      </c>
      <c r="E463" s="3" t="s">
        <v>43</v>
      </c>
      <c r="F463" s="29">
        <v>2.3260751515227511</v>
      </c>
      <c r="G463" s="29">
        <v>0</v>
      </c>
      <c r="H463" s="29">
        <v>0.2</v>
      </c>
      <c r="I463" s="29">
        <v>5.8686182594271781E-2</v>
      </c>
      <c r="J463" s="29">
        <v>2.5847613341170232</v>
      </c>
      <c r="K463" s="29">
        <v>0.32410221341610396</v>
      </c>
      <c r="L463" s="29">
        <v>0</v>
      </c>
      <c r="M463" s="29">
        <v>0.2</v>
      </c>
      <c r="N463" s="29">
        <v>5.8338112679488005E-2</v>
      </c>
      <c r="O463" s="29">
        <v>0.58244032609559193</v>
      </c>
    </row>
    <row r="464" spans="1:15" x14ac:dyDescent="0.25">
      <c r="A464" t="str">
        <f t="shared" si="7"/>
        <v>LEBFSF43178</v>
      </c>
      <c r="B464" s="3" t="s">
        <v>44</v>
      </c>
      <c r="C464" s="3" t="s">
        <v>45</v>
      </c>
      <c r="D464" s="4">
        <v>43178</v>
      </c>
      <c r="E464" s="3" t="s">
        <v>46</v>
      </c>
      <c r="F464" s="29">
        <v>2.5001209689509114</v>
      </c>
      <c r="G464" s="29">
        <v>0</v>
      </c>
      <c r="H464" s="29">
        <v>0.2</v>
      </c>
      <c r="I464" s="29">
        <v>0.21961607225645263</v>
      </c>
      <c r="J464" s="29">
        <v>2.9197370412073642</v>
      </c>
      <c r="K464" s="29">
        <v>1.0357288017820832</v>
      </c>
      <c r="L464" s="29">
        <v>0</v>
      </c>
      <c r="M464" s="29">
        <v>0.2</v>
      </c>
      <c r="N464" s="29">
        <v>0.20804293884372208</v>
      </c>
      <c r="O464" s="29">
        <v>1.4437717406258053</v>
      </c>
    </row>
    <row r="465" spans="1:15" x14ac:dyDescent="0.25">
      <c r="A465" t="str">
        <f t="shared" si="7"/>
        <v>LECHID43178</v>
      </c>
      <c r="B465" s="3" t="s">
        <v>47</v>
      </c>
      <c r="C465" s="3" t="s">
        <v>48</v>
      </c>
      <c r="D465" s="4">
        <v>43178</v>
      </c>
      <c r="E465" s="3" t="s">
        <v>49</v>
      </c>
      <c r="F465" s="29">
        <v>2.4751104314039845</v>
      </c>
      <c r="G465" s="29">
        <v>0</v>
      </c>
      <c r="H465" s="29">
        <v>0</v>
      </c>
      <c r="I465" s="29">
        <v>0.26911584872548872</v>
      </c>
      <c r="J465" s="29">
        <v>2.7442262801294732</v>
      </c>
      <c r="K465" s="29">
        <v>1.4762567591128948</v>
      </c>
      <c r="L465" s="29">
        <v>0</v>
      </c>
      <c r="M465" s="29">
        <v>0</v>
      </c>
      <c r="N465" s="29">
        <v>0.25136328933966501</v>
      </c>
      <c r="O465" s="29">
        <v>1.7276200484525597</v>
      </c>
    </row>
    <row r="466" spans="1:15" x14ac:dyDescent="0.25">
      <c r="A466" t="str">
        <f t="shared" si="7"/>
        <v>LEEQTF43178</v>
      </c>
      <c r="B466" s="3" t="s">
        <v>50</v>
      </c>
      <c r="C466" s="3" t="s">
        <v>51</v>
      </c>
      <c r="D466" s="4">
        <v>43178</v>
      </c>
      <c r="E466" s="3" t="s">
        <v>52</v>
      </c>
      <c r="F466" s="29">
        <v>2.3241861038879974</v>
      </c>
      <c r="G466" s="29">
        <v>0</v>
      </c>
      <c r="H466" s="29">
        <v>0.2</v>
      </c>
      <c r="I466" s="29">
        <v>0.28875497653478266</v>
      </c>
      <c r="J466" s="29">
        <v>2.8129410804227803</v>
      </c>
      <c r="K466" s="29">
        <v>1.4622912391165317</v>
      </c>
      <c r="L466" s="29">
        <v>0</v>
      </c>
      <c r="M466" s="29">
        <v>0.2</v>
      </c>
      <c r="N466" s="29">
        <v>0.28662242695574502</v>
      </c>
      <c r="O466" s="29">
        <v>1.9489136660722766</v>
      </c>
    </row>
    <row r="467" spans="1:15" x14ac:dyDescent="0.25">
      <c r="A467" t="str">
        <f t="shared" si="7"/>
        <v>LEGROW43178</v>
      </c>
      <c r="B467" s="3" t="s">
        <v>53</v>
      </c>
      <c r="C467" s="3" t="s">
        <v>54</v>
      </c>
      <c r="D467" s="4">
        <v>43178</v>
      </c>
      <c r="E467" s="3" t="s">
        <v>55</v>
      </c>
      <c r="F467" s="29">
        <v>2.3556320874713315</v>
      </c>
      <c r="G467" s="29">
        <v>0</v>
      </c>
      <c r="H467" s="29">
        <v>0.2</v>
      </c>
      <c r="I467" s="29">
        <v>0.27641454767403517</v>
      </c>
      <c r="J467" s="29">
        <v>2.8320466351453666</v>
      </c>
      <c r="K467" s="29">
        <v>1.3999335801274475</v>
      </c>
      <c r="L467" s="29">
        <v>0</v>
      </c>
      <c r="M467" s="29">
        <v>0.2</v>
      </c>
      <c r="N467" s="29">
        <v>0.27359804636004575</v>
      </c>
      <c r="O467" s="29">
        <v>1.8735316264874933</v>
      </c>
    </row>
    <row r="468" spans="1:15" x14ac:dyDescent="0.25">
      <c r="A468" t="str">
        <f t="shared" si="7"/>
        <v>LEINFA43178</v>
      </c>
      <c r="B468" s="3" t="s">
        <v>56</v>
      </c>
      <c r="C468" s="3" t="s">
        <v>57</v>
      </c>
      <c r="D468" s="4">
        <v>43178</v>
      </c>
      <c r="E468" s="3" t="s">
        <v>58</v>
      </c>
      <c r="F468" s="29">
        <v>2.5001225971548613</v>
      </c>
      <c r="G468" s="29">
        <v>0</v>
      </c>
      <c r="H468" s="29">
        <v>0.2</v>
      </c>
      <c r="I468" s="29">
        <v>0.25382009016001622</v>
      </c>
      <c r="J468" s="29">
        <v>2.9539426873148775</v>
      </c>
      <c r="K468" s="29">
        <v>1.2125960413159946</v>
      </c>
      <c r="L468" s="29">
        <v>0</v>
      </c>
      <c r="M468" s="29">
        <v>0.2</v>
      </c>
      <c r="N468" s="29">
        <v>0.24167384068270489</v>
      </c>
      <c r="O468" s="29">
        <v>1.6542698819986994</v>
      </c>
    </row>
    <row r="469" spans="1:15" x14ac:dyDescent="0.25">
      <c r="A469" t="str">
        <f t="shared" si="7"/>
        <v>LEINNF43178</v>
      </c>
      <c r="B469" s="3" t="s">
        <v>59</v>
      </c>
      <c r="C469" s="3" t="s">
        <v>60</v>
      </c>
      <c r="D469" s="4">
        <v>43178</v>
      </c>
      <c r="E469" s="3" t="s">
        <v>93</v>
      </c>
      <c r="F469" s="29">
        <v>1.2000345667489878</v>
      </c>
      <c r="G469" s="29">
        <v>0</v>
      </c>
      <c r="H469" s="29">
        <v>0</v>
      </c>
      <c r="I469" s="29">
        <v>4.4997186670768109E-2</v>
      </c>
      <c r="J469" s="29">
        <v>1.2450317534197559</v>
      </c>
      <c r="K469" s="29">
        <v>0.64441672891297253</v>
      </c>
      <c r="L469" s="29">
        <v>0</v>
      </c>
      <c r="M469" s="29">
        <v>0</v>
      </c>
      <c r="N469" s="29">
        <v>4.399958572641377E-2</v>
      </c>
      <c r="O469" s="29">
        <v>0.68841631463938624</v>
      </c>
    </row>
    <row r="470" spans="1:15" x14ac:dyDescent="0.25">
      <c r="A470" t="str">
        <f t="shared" si="7"/>
        <v>LEINSX43178</v>
      </c>
      <c r="B470" s="3" t="s">
        <v>61</v>
      </c>
      <c r="C470" s="3" t="s">
        <v>62</v>
      </c>
      <c r="D470" s="4">
        <v>43178</v>
      </c>
      <c r="E470" s="3" t="s">
        <v>92</v>
      </c>
      <c r="F470" s="29">
        <v>1.7000572705404191</v>
      </c>
      <c r="G470" s="29">
        <v>0</v>
      </c>
      <c r="H470" s="29">
        <v>0</v>
      </c>
      <c r="I470" s="29">
        <v>0.12600383048718306</v>
      </c>
      <c r="J470" s="29">
        <v>1.8260611010276022</v>
      </c>
      <c r="K470" s="29">
        <v>1.1378318289211473</v>
      </c>
      <c r="L470" s="29">
        <v>0</v>
      </c>
      <c r="M470" s="29">
        <v>0</v>
      </c>
      <c r="N470" s="29">
        <v>0.1148305941346727</v>
      </c>
      <c r="O470" s="29">
        <v>1.2526624230558201</v>
      </c>
    </row>
    <row r="471" spans="1:15" x14ac:dyDescent="0.25">
      <c r="A471" t="str">
        <f t="shared" si="7"/>
        <v>LEMIDF43178</v>
      </c>
      <c r="B471" s="3" t="s">
        <v>63</v>
      </c>
      <c r="C471" s="3" t="s">
        <v>64</v>
      </c>
      <c r="D471" s="4">
        <v>43178</v>
      </c>
      <c r="E471" s="3" t="s">
        <v>65</v>
      </c>
      <c r="F471" s="29">
        <v>2.3401896525650909</v>
      </c>
      <c r="G471" s="29">
        <v>0</v>
      </c>
      <c r="H471" s="29">
        <v>0.2</v>
      </c>
      <c r="I471" s="29">
        <v>6.1226436259694157E-2</v>
      </c>
      <c r="J471" s="29">
        <v>2.6014160888247853</v>
      </c>
      <c r="K471" s="29">
        <v>0.33059961421485157</v>
      </c>
      <c r="L471" s="29">
        <v>0</v>
      </c>
      <c r="M471" s="29">
        <v>0.2</v>
      </c>
      <c r="N471" s="29">
        <v>5.9508242525376336E-2</v>
      </c>
      <c r="O471" s="29">
        <v>0.59010785674022792</v>
      </c>
    </row>
    <row r="472" spans="1:15" x14ac:dyDescent="0.25">
      <c r="A472" t="str">
        <f t="shared" si="7"/>
        <v>LET10043178</v>
      </c>
      <c r="B472" s="3" t="s">
        <v>66</v>
      </c>
      <c r="C472" s="3" t="s">
        <v>67</v>
      </c>
      <c r="D472" s="4">
        <v>43178</v>
      </c>
      <c r="E472" s="3" t="s">
        <v>98</v>
      </c>
      <c r="F472" s="29">
        <v>0.24987724639704564</v>
      </c>
      <c r="G472" s="29">
        <v>0</v>
      </c>
      <c r="H472" s="29">
        <v>0</v>
      </c>
      <c r="I472" s="29">
        <v>8.977758102553475E-3</v>
      </c>
      <c r="J472" s="29">
        <v>0.25885500449959914</v>
      </c>
      <c r="K472" s="29">
        <v>0</v>
      </c>
      <c r="L472" s="29">
        <v>0</v>
      </c>
      <c r="M472" s="29">
        <v>0</v>
      </c>
      <c r="N472" s="29">
        <v>0</v>
      </c>
      <c r="O472" s="29">
        <v>0</v>
      </c>
    </row>
    <row r="473" spans="1:15" x14ac:dyDescent="0.25">
      <c r="A473" t="str">
        <f t="shared" si="7"/>
        <v>LETAXP43178</v>
      </c>
      <c r="B473" s="3" t="s">
        <v>69</v>
      </c>
      <c r="C473" s="3" t="s">
        <v>70</v>
      </c>
      <c r="D473" s="4">
        <v>43178</v>
      </c>
      <c r="E473" s="3" t="s">
        <v>71</v>
      </c>
      <c r="F473" s="29">
        <v>2.4119987706789328</v>
      </c>
      <c r="G473" s="29">
        <v>0</v>
      </c>
      <c r="H473" s="29">
        <v>0</v>
      </c>
      <c r="I473" s="29">
        <v>0.257760073228612</v>
      </c>
      <c r="J473" s="29">
        <v>2.6697588439075446</v>
      </c>
      <c r="K473" s="29">
        <v>1.4374725158910737</v>
      </c>
      <c r="L473" s="29">
        <v>0</v>
      </c>
      <c r="M473" s="29">
        <v>0</v>
      </c>
      <c r="N473" s="29">
        <v>0.24435812310109475</v>
      </c>
      <c r="O473" s="29">
        <v>1.6818306389921684</v>
      </c>
    </row>
    <row r="474" spans="1:15" x14ac:dyDescent="0.25">
      <c r="A474" t="str">
        <f t="shared" si="7"/>
        <v>LETF5043178</v>
      </c>
      <c r="B474" s="3" t="s">
        <v>72</v>
      </c>
      <c r="C474" s="3" t="s">
        <v>73</v>
      </c>
      <c r="D474" s="4">
        <v>43178</v>
      </c>
      <c r="E474" s="3" t="s">
        <v>99</v>
      </c>
      <c r="F474" s="29">
        <v>9.9985214745405018E-2</v>
      </c>
      <c r="G474" s="29">
        <v>0</v>
      </c>
      <c r="H474" s="29">
        <v>0</v>
      </c>
      <c r="I474" s="29">
        <v>1.7973278054307352E-3</v>
      </c>
      <c r="J474" s="29">
        <v>0.10178254255083576</v>
      </c>
      <c r="K474" s="29">
        <v>0</v>
      </c>
      <c r="L474" s="29">
        <v>0</v>
      </c>
      <c r="M474" s="29">
        <v>0</v>
      </c>
      <c r="N474" s="29">
        <v>0</v>
      </c>
      <c r="O474" s="29">
        <v>0</v>
      </c>
    </row>
    <row r="475" spans="1:15" x14ac:dyDescent="0.25">
      <c r="A475" t="str">
        <f t="shared" si="7"/>
        <v>LETFSX43178</v>
      </c>
      <c r="B475" s="3" t="s">
        <v>75</v>
      </c>
      <c r="C475" s="3" t="s">
        <v>76</v>
      </c>
      <c r="D475" s="4">
        <v>43178</v>
      </c>
      <c r="E475" s="3" t="s">
        <v>100</v>
      </c>
      <c r="F475" s="29">
        <v>0.10000027788350824</v>
      </c>
      <c r="G475" s="29">
        <v>0</v>
      </c>
      <c r="H475" s="29">
        <v>0</v>
      </c>
      <c r="I475" s="29">
        <v>0</v>
      </c>
      <c r="J475" s="29">
        <v>0.10000027788350824</v>
      </c>
      <c r="K475" s="29">
        <v>0</v>
      </c>
      <c r="L475" s="29">
        <v>0</v>
      </c>
      <c r="M475" s="29">
        <v>0</v>
      </c>
      <c r="N475" s="29">
        <v>0</v>
      </c>
      <c r="O475" s="29">
        <v>0</v>
      </c>
    </row>
    <row r="476" spans="1:15" x14ac:dyDescent="0.25">
      <c r="A476" t="str">
        <f t="shared" si="7"/>
        <v>LEULIS43178</v>
      </c>
      <c r="B476" s="3" t="s">
        <v>78</v>
      </c>
      <c r="C476" s="3" t="s">
        <v>79</v>
      </c>
      <c r="D476" s="4">
        <v>43178</v>
      </c>
      <c r="E476" s="3" t="s">
        <v>80</v>
      </c>
      <c r="F476" s="29">
        <v>2.3507445439220396</v>
      </c>
      <c r="G476" s="29">
        <v>0</v>
      </c>
      <c r="H476" s="29">
        <v>0</v>
      </c>
      <c r="I476" s="29">
        <v>0.24853438180400272</v>
      </c>
      <c r="J476" s="29">
        <v>2.5992789257260425</v>
      </c>
      <c r="K476" s="29">
        <v>1.2723637382355939</v>
      </c>
      <c r="L476" s="29">
        <v>0</v>
      </c>
      <c r="M476" s="29">
        <v>0</v>
      </c>
      <c r="N476" s="29">
        <v>0.21642700041509438</v>
      </c>
      <c r="O476" s="29">
        <v>1.4887907386506882</v>
      </c>
    </row>
    <row r="477" spans="1:15" x14ac:dyDescent="0.25">
      <c r="A477" t="str">
        <f t="shared" si="7"/>
        <v>LLIQDF43178</v>
      </c>
      <c r="B477" s="3" t="s">
        <v>81</v>
      </c>
      <c r="C477" s="3" t="s">
        <v>82</v>
      </c>
      <c r="D477" s="4">
        <v>43178</v>
      </c>
      <c r="E477" s="3" t="s">
        <v>83</v>
      </c>
      <c r="F477" s="29">
        <v>0.20943416071800272</v>
      </c>
      <c r="G477" s="29">
        <v>0</v>
      </c>
      <c r="H477" s="29">
        <v>0</v>
      </c>
      <c r="I477" s="29">
        <v>5.2962782779239128E-3</v>
      </c>
      <c r="J477" s="29">
        <v>0.21473043899592664</v>
      </c>
      <c r="K477" s="29">
        <v>6.9409462097932348E-2</v>
      </c>
      <c r="L477" s="29">
        <v>0</v>
      </c>
      <c r="M477" s="29">
        <v>0</v>
      </c>
      <c r="N477" s="29">
        <v>5.2936434925263346E-3</v>
      </c>
      <c r="O477" s="29">
        <v>7.4703105590458688E-2</v>
      </c>
    </row>
    <row r="478" spans="1:15" x14ac:dyDescent="0.25">
      <c r="A478" t="str">
        <f t="shared" si="7"/>
        <v>LDBOND43179</v>
      </c>
      <c r="B478" s="3" t="s">
        <v>11</v>
      </c>
      <c r="C478" s="3" t="s">
        <v>12</v>
      </c>
      <c r="D478" s="4">
        <v>43179</v>
      </c>
      <c r="E478" s="3" t="s">
        <v>13</v>
      </c>
      <c r="F478" s="29">
        <v>1.0700190929726761</v>
      </c>
      <c r="G478" s="29">
        <v>0</v>
      </c>
      <c r="H478" s="29">
        <v>0</v>
      </c>
      <c r="I478" s="29">
        <v>9.5402931514140588E-2</v>
      </c>
      <c r="J478" s="29">
        <v>1.1654220244868165</v>
      </c>
      <c r="K478" s="29">
        <v>0.56634533950950838</v>
      </c>
      <c r="L478" s="29">
        <v>0</v>
      </c>
      <c r="M478" s="29">
        <v>0</v>
      </c>
      <c r="N478" s="29">
        <v>9.4744088471125879E-2</v>
      </c>
      <c r="O478" s="29">
        <v>0.6610894279806343</v>
      </c>
    </row>
    <row r="479" spans="1:15" x14ac:dyDescent="0.25">
      <c r="A479" t="str">
        <f t="shared" si="7"/>
        <v>LDCPO243179</v>
      </c>
      <c r="B479" s="3" t="s">
        <v>14</v>
      </c>
      <c r="C479" s="3" t="s">
        <v>15</v>
      </c>
      <c r="D479" s="4">
        <v>43179</v>
      </c>
      <c r="E479" s="3" t="s">
        <v>16</v>
      </c>
      <c r="F479" s="29">
        <v>2.250077491521175</v>
      </c>
      <c r="G479" s="29">
        <v>0</v>
      </c>
      <c r="H479" s="29">
        <v>0</v>
      </c>
      <c r="I479" s="29">
        <v>0.28801859894836385</v>
      </c>
      <c r="J479" s="29">
        <v>2.5380960904695389</v>
      </c>
      <c r="K479" s="29">
        <v>1.7501275949342896</v>
      </c>
      <c r="L479" s="29">
        <v>0</v>
      </c>
      <c r="M479" s="29">
        <v>0</v>
      </c>
      <c r="N479" s="29">
        <v>0.28794834361098354</v>
      </c>
      <c r="O479" s="29">
        <v>2.0380759385452731</v>
      </c>
    </row>
    <row r="480" spans="1:15" x14ac:dyDescent="0.25">
      <c r="A480" t="str">
        <f t="shared" si="7"/>
        <v>LDDAF143179</v>
      </c>
      <c r="B480" s="3" t="s">
        <v>17</v>
      </c>
      <c r="C480" s="3" t="s">
        <v>18</v>
      </c>
      <c r="D480" s="4">
        <v>43179</v>
      </c>
      <c r="E480" s="5" t="s">
        <v>19</v>
      </c>
      <c r="F480" s="29">
        <v>2.2500840235915747</v>
      </c>
      <c r="G480" s="29">
        <v>0</v>
      </c>
      <c r="H480" s="29">
        <v>0</v>
      </c>
      <c r="I480" s="29">
        <v>0.17461367371511297</v>
      </c>
      <c r="J480" s="29">
        <v>2.4246976973066876</v>
      </c>
      <c r="K480" s="29">
        <v>1.0800162763389416</v>
      </c>
      <c r="L480" s="29">
        <v>0</v>
      </c>
      <c r="M480" s="29">
        <v>0</v>
      </c>
      <c r="N480" s="29">
        <v>0.17460302688368365</v>
      </c>
      <c r="O480" s="29">
        <v>1.2546193032226252</v>
      </c>
    </row>
    <row r="481" spans="1:15" x14ac:dyDescent="0.25">
      <c r="A481" t="str">
        <f t="shared" si="7"/>
        <v>LDDAF243179</v>
      </c>
      <c r="B481" s="3" t="s">
        <v>20</v>
      </c>
      <c r="C481" s="3" t="s">
        <v>21</v>
      </c>
      <c r="D481" s="4">
        <v>43179</v>
      </c>
      <c r="E481" s="3" t="s">
        <v>22</v>
      </c>
      <c r="F481" s="29">
        <v>2.2500919254464757</v>
      </c>
      <c r="G481" s="29">
        <v>0</v>
      </c>
      <c r="H481" s="29">
        <v>0</v>
      </c>
      <c r="I481" s="29">
        <v>0.19801416361282706</v>
      </c>
      <c r="J481" s="29">
        <v>2.4481060890593027</v>
      </c>
      <c r="K481" s="29">
        <v>1.2200095669999627</v>
      </c>
      <c r="L481" s="29">
        <v>0</v>
      </c>
      <c r="M481" s="29">
        <v>0</v>
      </c>
      <c r="N481" s="29">
        <v>0.19800689838784993</v>
      </c>
      <c r="O481" s="29">
        <v>1.4180164653878127</v>
      </c>
    </row>
    <row r="482" spans="1:15" x14ac:dyDescent="0.25">
      <c r="A482" t="str">
        <f t="shared" si="7"/>
        <v>LDDAF343179</v>
      </c>
      <c r="B482" s="3" t="s">
        <v>23</v>
      </c>
      <c r="C482" s="3" t="s">
        <v>24</v>
      </c>
      <c r="D482" s="4">
        <v>43179</v>
      </c>
      <c r="E482" s="3" t="s">
        <v>25</v>
      </c>
      <c r="F482" s="29">
        <v>2.2500887502185929</v>
      </c>
      <c r="G482" s="29">
        <v>0</v>
      </c>
      <c r="H482" s="29">
        <v>0</v>
      </c>
      <c r="I482" s="29">
        <v>0.19621321837877828</v>
      </c>
      <c r="J482" s="29">
        <v>2.4463019685973713</v>
      </c>
      <c r="K482" s="29">
        <v>1.230020121995081</v>
      </c>
      <c r="L482" s="29">
        <v>0</v>
      </c>
      <c r="M482" s="29">
        <v>0</v>
      </c>
      <c r="N482" s="29">
        <v>0.19621143059433557</v>
      </c>
      <c r="O482" s="29">
        <v>1.4262315525894167</v>
      </c>
    </row>
    <row r="483" spans="1:15" x14ac:dyDescent="0.25">
      <c r="A483" t="str">
        <f t="shared" si="7"/>
        <v>LDGETF43179</v>
      </c>
      <c r="B483" s="3" t="s">
        <v>26</v>
      </c>
      <c r="C483" s="3" t="s">
        <v>27</v>
      </c>
      <c r="D483" s="4">
        <v>43179</v>
      </c>
      <c r="E483" s="3" t="s">
        <v>97</v>
      </c>
      <c r="F483" s="29">
        <v>0.24999962770386155</v>
      </c>
      <c r="G483" s="29">
        <v>0</v>
      </c>
      <c r="H483" s="29">
        <v>0</v>
      </c>
      <c r="I483" s="29">
        <v>2.7000393641657325E-2</v>
      </c>
      <c r="J483" s="29">
        <v>0.27700002134551888</v>
      </c>
      <c r="K483" s="29">
        <v>0</v>
      </c>
      <c r="L483" s="29">
        <v>0</v>
      </c>
      <c r="M483" s="29">
        <v>0</v>
      </c>
      <c r="N483" s="29">
        <v>0</v>
      </c>
      <c r="O483" s="29">
        <v>0</v>
      </c>
    </row>
    <row r="484" spans="1:15" x14ac:dyDescent="0.25">
      <c r="A484" t="str">
        <f t="shared" si="7"/>
        <v>LDGSEC43179</v>
      </c>
      <c r="B484" s="3" t="s">
        <v>29</v>
      </c>
      <c r="C484" s="3" t="s">
        <v>30</v>
      </c>
      <c r="D484" s="4">
        <v>43179</v>
      </c>
      <c r="E484" s="3" t="s">
        <v>31</v>
      </c>
      <c r="F484" s="29">
        <v>2.2500970869953316</v>
      </c>
      <c r="G484" s="29">
        <v>0</v>
      </c>
      <c r="H484" s="29">
        <v>0.2</v>
      </c>
      <c r="I484" s="29">
        <v>0.27541828546223895</v>
      </c>
      <c r="J484" s="29">
        <v>2.7255153724575707</v>
      </c>
      <c r="K484" s="29">
        <v>1.3471081684885724</v>
      </c>
      <c r="L484" s="29">
        <v>0</v>
      </c>
      <c r="M484" s="29">
        <v>0.2</v>
      </c>
      <c r="N484" s="29">
        <v>0.2712884559058043</v>
      </c>
      <c r="O484" s="29">
        <v>1.8183966243943765</v>
      </c>
    </row>
    <row r="485" spans="1:15" x14ac:dyDescent="0.25">
      <c r="A485" t="str">
        <f t="shared" si="7"/>
        <v>LDINPF43179</v>
      </c>
      <c r="B485" s="3" t="s">
        <v>32</v>
      </c>
      <c r="C485" s="3" t="s">
        <v>33</v>
      </c>
      <c r="D485" s="4">
        <v>43179</v>
      </c>
      <c r="E485" s="3" t="s">
        <v>34</v>
      </c>
      <c r="F485" s="29">
        <v>1.1300664333495363</v>
      </c>
      <c r="G485" s="29">
        <v>0</v>
      </c>
      <c r="H485" s="29">
        <v>0</v>
      </c>
      <c r="I485" s="29">
        <v>6.8405163148053283E-2</v>
      </c>
      <c r="J485" s="29">
        <v>1.1984715964975896</v>
      </c>
      <c r="K485" s="29">
        <v>0.47761454296726263</v>
      </c>
      <c r="L485" s="29">
        <v>0</v>
      </c>
      <c r="M485" s="29">
        <v>0</v>
      </c>
      <c r="N485" s="29">
        <v>6.7970789424645545E-2</v>
      </c>
      <c r="O485" s="29">
        <v>0.54558533239190821</v>
      </c>
    </row>
    <row r="486" spans="1:15" x14ac:dyDescent="0.25">
      <c r="A486" t="str">
        <f t="shared" si="7"/>
        <v>LDMIPF43179</v>
      </c>
      <c r="B486" s="3" t="s">
        <v>35</v>
      </c>
      <c r="C486" s="3" t="s">
        <v>36</v>
      </c>
      <c r="D486" s="4">
        <v>43179</v>
      </c>
      <c r="E486" s="3" t="s">
        <v>37</v>
      </c>
      <c r="F486" s="29">
        <v>2.2378661524323351</v>
      </c>
      <c r="G486" s="29">
        <v>-1.3153760741511979</v>
      </c>
      <c r="H486" s="29">
        <v>0.2</v>
      </c>
      <c r="I486" s="29">
        <v>0.32722723343179999</v>
      </c>
      <c r="J486" s="29">
        <v>1.4497173117129372</v>
      </c>
      <c r="K486" s="29">
        <v>1.5386149389895849</v>
      </c>
      <c r="L486" s="29">
        <v>0</v>
      </c>
      <c r="M486" s="29">
        <v>0.2</v>
      </c>
      <c r="N486" s="29">
        <v>0.30216643221353834</v>
      </c>
      <c r="O486" s="29">
        <v>2.0407813712031233</v>
      </c>
    </row>
    <row r="487" spans="1:15" x14ac:dyDescent="0.25">
      <c r="A487" t="str">
        <f t="shared" si="7"/>
        <v>LDSAPF43179</v>
      </c>
      <c r="B487" s="3" t="s">
        <v>38</v>
      </c>
      <c r="C487" s="3" t="s">
        <v>39</v>
      </c>
      <c r="D487" s="4">
        <v>43179</v>
      </c>
      <c r="E487" s="3" t="s">
        <v>40</v>
      </c>
      <c r="F487" s="29">
        <v>0.79265577197848536</v>
      </c>
      <c r="G487" s="29">
        <v>0</v>
      </c>
      <c r="H487" s="29">
        <v>0</v>
      </c>
      <c r="I487" s="29">
        <v>3.827525196642724E-2</v>
      </c>
      <c r="J487" s="29">
        <v>0.83093102394491258</v>
      </c>
      <c r="K487" s="29">
        <v>0.25760771145042977</v>
      </c>
      <c r="L487" s="29">
        <v>0</v>
      </c>
      <c r="M487" s="29">
        <v>0</v>
      </c>
      <c r="N487" s="29">
        <v>3.7369440758017819E-2</v>
      </c>
      <c r="O487" s="29">
        <v>0.29497715220844756</v>
      </c>
    </row>
    <row r="488" spans="1:15" x14ac:dyDescent="0.25">
      <c r="A488" t="str">
        <f t="shared" si="7"/>
        <v>LEBALF43179</v>
      </c>
      <c r="B488" s="3" t="s">
        <v>41</v>
      </c>
      <c r="C488" s="3" t="s">
        <v>42</v>
      </c>
      <c r="D488" s="4">
        <v>43179</v>
      </c>
      <c r="E488" s="3" t="s">
        <v>43</v>
      </c>
      <c r="F488" s="29">
        <v>2.3257425408306842</v>
      </c>
      <c r="G488" s="29">
        <v>0</v>
      </c>
      <c r="H488" s="29">
        <v>0.2</v>
      </c>
      <c r="I488" s="29">
        <v>5.8626213323039245E-2</v>
      </c>
      <c r="J488" s="29">
        <v>2.5843687541537235</v>
      </c>
      <c r="K488" s="29">
        <v>0.32379693411515026</v>
      </c>
      <c r="L488" s="29">
        <v>0</v>
      </c>
      <c r="M488" s="29">
        <v>0.2</v>
      </c>
      <c r="N488" s="29">
        <v>5.8284100502020056E-2</v>
      </c>
      <c r="O488" s="29">
        <v>0.58208103461717031</v>
      </c>
    </row>
    <row r="489" spans="1:15" x14ac:dyDescent="0.25">
      <c r="A489" t="str">
        <f t="shared" si="7"/>
        <v>LEBFSF43179</v>
      </c>
      <c r="B489" s="3" t="s">
        <v>44</v>
      </c>
      <c r="C489" s="3" t="s">
        <v>45</v>
      </c>
      <c r="D489" s="4">
        <v>43179</v>
      </c>
      <c r="E489" s="3" t="s">
        <v>46</v>
      </c>
      <c r="F489" s="29">
        <v>2.5001207644032646</v>
      </c>
      <c r="G489" s="29">
        <v>0</v>
      </c>
      <c r="H489" s="29">
        <v>0.2</v>
      </c>
      <c r="I489" s="29">
        <v>0.21961838109259749</v>
      </c>
      <c r="J489" s="29">
        <v>2.9197391454958623</v>
      </c>
      <c r="K489" s="29">
        <v>1.0370374195034497</v>
      </c>
      <c r="L489" s="29">
        <v>0</v>
      </c>
      <c r="M489" s="29">
        <v>0.2</v>
      </c>
      <c r="N489" s="29">
        <v>0.2082694002772498</v>
      </c>
      <c r="O489" s="29">
        <v>1.4453068197806995</v>
      </c>
    </row>
    <row r="490" spans="1:15" x14ac:dyDescent="0.25">
      <c r="A490" t="str">
        <f t="shared" si="7"/>
        <v>LECHID43179</v>
      </c>
      <c r="B490" s="3" t="s">
        <v>47</v>
      </c>
      <c r="C490" s="3" t="s">
        <v>48</v>
      </c>
      <c r="D490" s="4">
        <v>43179</v>
      </c>
      <c r="E490" s="3" t="s">
        <v>49</v>
      </c>
      <c r="F490" s="29">
        <v>2.4752567365361964</v>
      </c>
      <c r="G490" s="29">
        <v>0</v>
      </c>
      <c r="H490" s="29">
        <v>0</v>
      </c>
      <c r="I490" s="29">
        <v>0.26914424347695487</v>
      </c>
      <c r="J490" s="29">
        <v>2.7444009800131512</v>
      </c>
      <c r="K490" s="29">
        <v>1.4776637522050731</v>
      </c>
      <c r="L490" s="29">
        <v>0</v>
      </c>
      <c r="M490" s="29">
        <v>0</v>
      </c>
      <c r="N490" s="29">
        <v>0.25159743761763537</v>
      </c>
      <c r="O490" s="29">
        <v>1.7292611898227084</v>
      </c>
    </row>
    <row r="491" spans="1:15" x14ac:dyDescent="0.25">
      <c r="A491" t="str">
        <f t="shared" si="7"/>
        <v>LEEQTF43179</v>
      </c>
      <c r="B491" s="3" t="s">
        <v>50</v>
      </c>
      <c r="C491" s="3" t="s">
        <v>51</v>
      </c>
      <c r="D491" s="4">
        <v>43179</v>
      </c>
      <c r="E491" s="3" t="s">
        <v>52</v>
      </c>
      <c r="F491" s="29">
        <v>2.3238510504356085</v>
      </c>
      <c r="G491" s="29">
        <v>0</v>
      </c>
      <c r="H491" s="29">
        <v>0.2</v>
      </c>
      <c r="I491" s="29">
        <v>0.28869480143263826</v>
      </c>
      <c r="J491" s="29">
        <v>2.8125458518682471</v>
      </c>
      <c r="K491" s="29">
        <v>1.4622014928426441</v>
      </c>
      <c r="L491" s="29">
        <v>0</v>
      </c>
      <c r="M491" s="29">
        <v>0.2</v>
      </c>
      <c r="N491" s="29">
        <v>0.28660701543926875</v>
      </c>
      <c r="O491" s="29">
        <v>1.9488085082819129</v>
      </c>
    </row>
    <row r="492" spans="1:15" x14ac:dyDescent="0.25">
      <c r="A492" t="str">
        <f t="shared" si="7"/>
        <v>LEGROW43179</v>
      </c>
      <c r="B492" s="3" t="s">
        <v>53</v>
      </c>
      <c r="C492" s="3" t="s">
        <v>54</v>
      </c>
      <c r="D492" s="4">
        <v>43179</v>
      </c>
      <c r="E492" s="3" t="s">
        <v>55</v>
      </c>
      <c r="F492" s="29">
        <v>2.3550866897172038</v>
      </c>
      <c r="G492" s="29">
        <v>0</v>
      </c>
      <c r="H492" s="29">
        <v>0.2</v>
      </c>
      <c r="I492" s="29">
        <v>0.27631603407990829</v>
      </c>
      <c r="J492" s="29">
        <v>2.8314027237971122</v>
      </c>
      <c r="K492" s="29">
        <v>1.3996150550424047</v>
      </c>
      <c r="L492" s="29">
        <v>0</v>
      </c>
      <c r="M492" s="29">
        <v>0.2</v>
      </c>
      <c r="N492" s="29">
        <v>0.27354157542534402</v>
      </c>
      <c r="O492" s="29">
        <v>1.8731566304677487</v>
      </c>
    </row>
    <row r="493" spans="1:15" x14ac:dyDescent="0.25">
      <c r="A493" t="str">
        <f t="shared" si="7"/>
        <v>LEINFA43179</v>
      </c>
      <c r="B493" s="3" t="s">
        <v>56</v>
      </c>
      <c r="C493" s="3" t="s">
        <v>57</v>
      </c>
      <c r="D493" s="4">
        <v>43179</v>
      </c>
      <c r="E493" s="3" t="s">
        <v>58</v>
      </c>
      <c r="F493" s="29">
        <v>2.5001229829323677</v>
      </c>
      <c r="G493" s="29">
        <v>0</v>
      </c>
      <c r="H493" s="29">
        <v>0.2</v>
      </c>
      <c r="I493" s="29">
        <v>0.25382116664687115</v>
      </c>
      <c r="J493" s="29">
        <v>2.9539441495792391</v>
      </c>
      <c r="K493" s="29">
        <v>1.2132395118398955</v>
      </c>
      <c r="L493" s="29">
        <v>0</v>
      </c>
      <c r="M493" s="29">
        <v>0.2</v>
      </c>
      <c r="N493" s="29">
        <v>0.24178627242340689</v>
      </c>
      <c r="O493" s="29">
        <v>1.6550257842633025</v>
      </c>
    </row>
    <row r="494" spans="1:15" x14ac:dyDescent="0.25">
      <c r="A494" t="str">
        <f t="shared" si="7"/>
        <v>LEINNF43179</v>
      </c>
      <c r="B494" s="3" t="s">
        <v>59</v>
      </c>
      <c r="C494" s="3" t="s">
        <v>60</v>
      </c>
      <c r="D494" s="4">
        <v>43179</v>
      </c>
      <c r="E494" s="3" t="s">
        <v>93</v>
      </c>
      <c r="F494" s="29">
        <v>1.2000272203369069</v>
      </c>
      <c r="G494" s="29">
        <v>0</v>
      </c>
      <c r="H494" s="29">
        <v>0</v>
      </c>
      <c r="I494" s="29">
        <v>4.499833622348462E-2</v>
      </c>
      <c r="J494" s="29">
        <v>1.2450255565603916</v>
      </c>
      <c r="K494" s="29">
        <v>0.64449718712672521</v>
      </c>
      <c r="L494" s="29">
        <v>0</v>
      </c>
      <c r="M494" s="29">
        <v>0</v>
      </c>
      <c r="N494" s="29">
        <v>4.4008822566259181E-2</v>
      </c>
      <c r="O494" s="29">
        <v>0.68850600969298437</v>
      </c>
    </row>
    <row r="495" spans="1:15" x14ac:dyDescent="0.25">
      <c r="A495" t="str">
        <f t="shared" si="7"/>
        <v>LEINSX43179</v>
      </c>
      <c r="B495" s="3" t="s">
        <v>61</v>
      </c>
      <c r="C495" s="3" t="s">
        <v>62</v>
      </c>
      <c r="D495" s="4">
        <v>43179</v>
      </c>
      <c r="E495" s="3" t="s">
        <v>92</v>
      </c>
      <c r="F495" s="29">
        <v>1.7000538296343033</v>
      </c>
      <c r="G495" s="29">
        <v>0</v>
      </c>
      <c r="H495" s="29">
        <v>0</v>
      </c>
      <c r="I495" s="29">
        <v>0.1260067955079765</v>
      </c>
      <c r="J495" s="29">
        <v>1.8260606251422797</v>
      </c>
      <c r="K495" s="29">
        <v>1.1384665001584193</v>
      </c>
      <c r="L495" s="29">
        <v>0</v>
      </c>
      <c r="M495" s="29">
        <v>0</v>
      </c>
      <c r="N495" s="29">
        <v>0.11492834592704536</v>
      </c>
      <c r="O495" s="29">
        <v>1.2533948460854647</v>
      </c>
    </row>
    <row r="496" spans="1:15" x14ac:dyDescent="0.25">
      <c r="A496" t="str">
        <f t="shared" si="7"/>
        <v>LEMIDF43179</v>
      </c>
      <c r="B496" s="3" t="s">
        <v>63</v>
      </c>
      <c r="C496" s="3" t="s">
        <v>64</v>
      </c>
      <c r="D496" s="4">
        <v>43179</v>
      </c>
      <c r="E496" s="3" t="s">
        <v>65</v>
      </c>
      <c r="F496" s="29">
        <v>2.3397599042204944</v>
      </c>
      <c r="G496" s="29">
        <v>0</v>
      </c>
      <c r="H496" s="29">
        <v>0.2</v>
      </c>
      <c r="I496" s="29">
        <v>6.1149117803524687E-2</v>
      </c>
      <c r="J496" s="29">
        <v>2.6009090220240192</v>
      </c>
      <c r="K496" s="29">
        <v>0.33031112210039443</v>
      </c>
      <c r="L496" s="29">
        <v>0</v>
      </c>
      <c r="M496" s="29">
        <v>0.2</v>
      </c>
      <c r="N496" s="29">
        <v>5.9456033885814254E-2</v>
      </c>
      <c r="O496" s="29">
        <v>0.58976715598620866</v>
      </c>
    </row>
    <row r="497" spans="1:15" x14ac:dyDescent="0.25">
      <c r="A497" t="str">
        <f t="shared" si="7"/>
        <v>LET10043179</v>
      </c>
      <c r="B497" s="3" t="s">
        <v>66</v>
      </c>
      <c r="C497" s="3" t="s">
        <v>67</v>
      </c>
      <c r="D497" s="4">
        <v>43179</v>
      </c>
      <c r="E497" s="3" t="s">
        <v>98</v>
      </c>
      <c r="F497" s="29">
        <v>0.24987883509929287</v>
      </c>
      <c r="G497" s="29">
        <v>0</v>
      </c>
      <c r="H497" s="29">
        <v>0</v>
      </c>
      <c r="I497" s="29">
        <v>8.9780048654217771E-3</v>
      </c>
      <c r="J497" s="29">
        <v>0.25885683996471465</v>
      </c>
      <c r="K497" s="29">
        <v>0</v>
      </c>
      <c r="L497" s="29">
        <v>0</v>
      </c>
      <c r="M497" s="29">
        <v>0</v>
      </c>
      <c r="N497" s="29">
        <v>0</v>
      </c>
      <c r="O497" s="29">
        <v>0</v>
      </c>
    </row>
    <row r="498" spans="1:15" x14ac:dyDescent="0.25">
      <c r="A498" t="str">
        <f t="shared" si="7"/>
        <v>LETAXP43179</v>
      </c>
      <c r="B498" s="3" t="s">
        <v>69</v>
      </c>
      <c r="C498" s="3" t="s">
        <v>70</v>
      </c>
      <c r="D498" s="4">
        <v>43179</v>
      </c>
      <c r="E498" s="3" t="s">
        <v>71</v>
      </c>
      <c r="F498" s="29">
        <v>2.4111078826159384</v>
      </c>
      <c r="G498" s="29">
        <v>0</v>
      </c>
      <c r="H498" s="29">
        <v>0</v>
      </c>
      <c r="I498" s="29">
        <v>0.25759914515817572</v>
      </c>
      <c r="J498" s="29">
        <v>2.6687070277741141</v>
      </c>
      <c r="K498" s="29">
        <v>1.4378839588078876</v>
      </c>
      <c r="L498" s="29">
        <v>0</v>
      </c>
      <c r="M498" s="29">
        <v>0</v>
      </c>
      <c r="N498" s="29">
        <v>0.24442867354978809</v>
      </c>
      <c r="O498" s="29">
        <v>1.6823126323576756</v>
      </c>
    </row>
    <row r="499" spans="1:15" x14ac:dyDescent="0.25">
      <c r="A499" t="str">
        <f t="shared" si="7"/>
        <v>LETF5043179</v>
      </c>
      <c r="B499" s="3" t="s">
        <v>72</v>
      </c>
      <c r="C499" s="3" t="s">
        <v>73</v>
      </c>
      <c r="D499" s="4">
        <v>43179</v>
      </c>
      <c r="E499" s="3" t="s">
        <v>99</v>
      </c>
      <c r="F499" s="29">
        <v>9.9985537482458586E-2</v>
      </c>
      <c r="G499" s="29">
        <v>0</v>
      </c>
      <c r="H499" s="29">
        <v>0</v>
      </c>
      <c r="I499" s="29">
        <v>1.797315018265818E-3</v>
      </c>
      <c r="J499" s="29">
        <v>0.1017828525007244</v>
      </c>
      <c r="K499" s="29">
        <v>0</v>
      </c>
      <c r="L499" s="29">
        <v>0</v>
      </c>
      <c r="M499" s="29">
        <v>0</v>
      </c>
      <c r="N499" s="29">
        <v>0</v>
      </c>
      <c r="O499" s="29">
        <v>0</v>
      </c>
    </row>
    <row r="500" spans="1:15" x14ac:dyDescent="0.25">
      <c r="A500" t="str">
        <f t="shared" si="7"/>
        <v>LETFSX43179</v>
      </c>
      <c r="B500" s="3" t="s">
        <v>75</v>
      </c>
      <c r="C500" s="3" t="s">
        <v>76</v>
      </c>
      <c r="D500" s="4">
        <v>43179</v>
      </c>
      <c r="E500" s="3" t="s">
        <v>100</v>
      </c>
      <c r="F500" s="29">
        <v>0.10000028485463111</v>
      </c>
      <c r="G500" s="29">
        <v>0</v>
      </c>
      <c r="H500" s="29">
        <v>0</v>
      </c>
      <c r="I500" s="29">
        <v>0</v>
      </c>
      <c r="J500" s="29">
        <v>0.10000028485463111</v>
      </c>
      <c r="K500" s="29">
        <v>0</v>
      </c>
      <c r="L500" s="29">
        <v>0</v>
      </c>
      <c r="M500" s="29">
        <v>0</v>
      </c>
      <c r="N500" s="29">
        <v>0</v>
      </c>
      <c r="O500" s="29">
        <v>0</v>
      </c>
    </row>
    <row r="501" spans="1:15" x14ac:dyDescent="0.25">
      <c r="A501" t="str">
        <f t="shared" si="7"/>
        <v>LEULIS43179</v>
      </c>
      <c r="B501" s="3" t="s">
        <v>78</v>
      </c>
      <c r="C501" s="3" t="s">
        <v>79</v>
      </c>
      <c r="D501" s="4">
        <v>43179</v>
      </c>
      <c r="E501" s="3" t="s">
        <v>80</v>
      </c>
      <c r="F501" s="29">
        <v>2.350757906714446</v>
      </c>
      <c r="G501" s="29">
        <v>0</v>
      </c>
      <c r="H501" s="29">
        <v>0</v>
      </c>
      <c r="I501" s="29">
        <v>0.24853663321564778</v>
      </c>
      <c r="J501" s="29">
        <v>2.599294539930094</v>
      </c>
      <c r="K501" s="29">
        <v>1.2747845280099281</v>
      </c>
      <c r="L501" s="29">
        <v>0</v>
      </c>
      <c r="M501" s="29">
        <v>0</v>
      </c>
      <c r="N501" s="29">
        <v>0.21687458251272301</v>
      </c>
      <c r="O501" s="29">
        <v>1.4916591105226511</v>
      </c>
    </row>
    <row r="502" spans="1:15" x14ac:dyDescent="0.25">
      <c r="A502" t="str">
        <f t="shared" si="7"/>
        <v>LLIQDF43179</v>
      </c>
      <c r="B502" s="3" t="s">
        <v>81</v>
      </c>
      <c r="C502" s="3" t="s">
        <v>82</v>
      </c>
      <c r="D502" s="4">
        <v>43179</v>
      </c>
      <c r="E502" s="3" t="s">
        <v>83</v>
      </c>
      <c r="F502" s="29">
        <v>0.20944946456411401</v>
      </c>
      <c r="G502" s="29">
        <v>0</v>
      </c>
      <c r="H502" s="29">
        <v>0</v>
      </c>
      <c r="I502" s="29">
        <v>5.2989827077044591E-3</v>
      </c>
      <c r="J502" s="29">
        <v>0.21474844727181847</v>
      </c>
      <c r="K502" s="29">
        <v>6.9426376995411529E-2</v>
      </c>
      <c r="L502" s="29">
        <v>0</v>
      </c>
      <c r="M502" s="29">
        <v>0</v>
      </c>
      <c r="N502" s="29">
        <v>5.2966921379447385E-3</v>
      </c>
      <c r="O502" s="29">
        <v>7.4723069133356274E-2</v>
      </c>
    </row>
    <row r="503" spans="1:15" x14ac:dyDescent="0.25">
      <c r="A503" t="str">
        <f t="shared" si="7"/>
        <v>LDBOND43180</v>
      </c>
      <c r="B503" s="3" t="s">
        <v>11</v>
      </c>
      <c r="C503" s="3" t="s">
        <v>12</v>
      </c>
      <c r="D503" s="4">
        <v>43180</v>
      </c>
      <c r="E503" s="3" t="s">
        <v>13</v>
      </c>
      <c r="F503" s="29">
        <v>1.0500947058548169</v>
      </c>
      <c r="G503" s="29">
        <v>0</v>
      </c>
      <c r="H503" s="29">
        <v>0</v>
      </c>
      <c r="I503" s="29">
        <v>9.1816315530328582E-2</v>
      </c>
      <c r="J503" s="29">
        <v>1.1419110213851456</v>
      </c>
      <c r="K503" s="29">
        <v>0.54642317439349386</v>
      </c>
      <c r="L503" s="29">
        <v>0</v>
      </c>
      <c r="M503" s="29">
        <v>0</v>
      </c>
      <c r="N503" s="29">
        <v>9.1157415087952123E-2</v>
      </c>
      <c r="O503" s="29">
        <v>0.63758058948144603</v>
      </c>
    </row>
    <row r="504" spans="1:15" x14ac:dyDescent="0.25">
      <c r="A504" t="str">
        <f t="shared" si="7"/>
        <v>LDCPO243180</v>
      </c>
      <c r="B504" s="3" t="s">
        <v>14</v>
      </c>
      <c r="C504" s="3" t="s">
        <v>15</v>
      </c>
      <c r="D504" s="4">
        <v>43180</v>
      </c>
      <c r="E504" s="3" t="s">
        <v>16</v>
      </c>
      <c r="F504" s="29">
        <v>0.75325445147308456</v>
      </c>
      <c r="G504" s="29">
        <v>0</v>
      </c>
      <c r="H504" s="29">
        <v>0</v>
      </c>
      <c r="I504" s="29">
        <v>1.8587479935408924E-2</v>
      </c>
      <c r="J504" s="29">
        <v>0.77184193140849344</v>
      </c>
      <c r="K504" s="29">
        <v>0.25339706328046724</v>
      </c>
      <c r="L504" s="29">
        <v>0</v>
      </c>
      <c r="M504" s="29">
        <v>0</v>
      </c>
      <c r="N504" s="29">
        <v>1.8493263935065153E-2</v>
      </c>
      <c r="O504" s="29">
        <v>0.27189032721553241</v>
      </c>
    </row>
    <row r="505" spans="1:15" x14ac:dyDescent="0.25">
      <c r="A505" t="str">
        <f t="shared" si="7"/>
        <v>LDDAF143180</v>
      </c>
      <c r="B505" s="3" t="s">
        <v>17</v>
      </c>
      <c r="C505" s="3" t="s">
        <v>18</v>
      </c>
      <c r="D505" s="4">
        <v>43180</v>
      </c>
      <c r="E505" s="5" t="s">
        <v>19</v>
      </c>
      <c r="F505" s="29">
        <v>2.2500833298162455</v>
      </c>
      <c r="G505" s="29">
        <v>0</v>
      </c>
      <c r="H505" s="29">
        <v>0</v>
      </c>
      <c r="I505" s="29">
        <v>0.17461249248078134</v>
      </c>
      <c r="J505" s="29">
        <v>2.4246958222970267</v>
      </c>
      <c r="K505" s="29">
        <v>1.0800171105561043</v>
      </c>
      <c r="L505" s="29">
        <v>0</v>
      </c>
      <c r="M505" s="29">
        <v>0</v>
      </c>
      <c r="N505" s="29">
        <v>0.17460480085378594</v>
      </c>
      <c r="O505" s="29">
        <v>1.2546219114098902</v>
      </c>
    </row>
    <row r="506" spans="1:15" x14ac:dyDescent="0.25">
      <c r="A506" t="str">
        <f t="shared" si="7"/>
        <v>LDDAF243180</v>
      </c>
      <c r="B506" s="3" t="s">
        <v>20</v>
      </c>
      <c r="C506" s="3" t="s">
        <v>21</v>
      </c>
      <c r="D506" s="4">
        <v>43180</v>
      </c>
      <c r="E506" s="3" t="s">
        <v>22</v>
      </c>
      <c r="F506" s="29">
        <v>2.2500903126669232</v>
      </c>
      <c r="G506" s="29">
        <v>0</v>
      </c>
      <c r="H506" s="29">
        <v>0</v>
      </c>
      <c r="I506" s="29">
        <v>0.19801289191603411</v>
      </c>
      <c r="J506" s="29">
        <v>2.4481032045829574</v>
      </c>
      <c r="K506" s="29">
        <v>1.2200109157239682</v>
      </c>
      <c r="L506" s="29">
        <v>0</v>
      </c>
      <c r="M506" s="29">
        <v>0</v>
      </c>
      <c r="N506" s="29">
        <v>0.19800611947177918</v>
      </c>
      <c r="O506" s="29">
        <v>1.4180170351957475</v>
      </c>
    </row>
    <row r="507" spans="1:15" x14ac:dyDescent="0.25">
      <c r="A507" t="str">
        <f t="shared" si="7"/>
        <v>LDDAF343180</v>
      </c>
      <c r="B507" s="3" t="s">
        <v>23</v>
      </c>
      <c r="C507" s="3" t="s">
        <v>24</v>
      </c>
      <c r="D507" s="4">
        <v>43180</v>
      </c>
      <c r="E507" s="3" t="s">
        <v>25</v>
      </c>
      <c r="F507" s="29">
        <v>2.2500897573917138</v>
      </c>
      <c r="G507" s="29">
        <v>0</v>
      </c>
      <c r="H507" s="29">
        <v>0</v>
      </c>
      <c r="I507" s="29">
        <v>0.19621122007133709</v>
      </c>
      <c r="J507" s="29">
        <v>2.4463009774630509</v>
      </c>
      <c r="K507" s="29">
        <v>1.2300150570256474</v>
      </c>
      <c r="L507" s="29">
        <v>0</v>
      </c>
      <c r="M507" s="29">
        <v>0</v>
      </c>
      <c r="N507" s="29">
        <v>0.19621005143422399</v>
      </c>
      <c r="O507" s="29">
        <v>1.4262251084598714</v>
      </c>
    </row>
    <row r="508" spans="1:15" x14ac:dyDescent="0.25">
      <c r="A508" t="str">
        <f t="shared" si="7"/>
        <v>LDGETF43180</v>
      </c>
      <c r="B508" s="3" t="s">
        <v>26</v>
      </c>
      <c r="C508" s="3" t="s">
        <v>27</v>
      </c>
      <c r="D508" s="4">
        <v>43180</v>
      </c>
      <c r="E508" s="3" t="s">
        <v>97</v>
      </c>
      <c r="F508" s="29">
        <v>0.25000129098965834</v>
      </c>
      <c r="G508" s="29">
        <v>0</v>
      </c>
      <c r="H508" s="29">
        <v>0</v>
      </c>
      <c r="I508" s="29">
        <v>2.7000427425917149E-2</v>
      </c>
      <c r="J508" s="29">
        <v>0.27700171841557547</v>
      </c>
      <c r="K508" s="29">
        <v>0</v>
      </c>
      <c r="L508" s="29">
        <v>0</v>
      </c>
      <c r="M508" s="29">
        <v>0</v>
      </c>
      <c r="N508" s="29">
        <v>0</v>
      </c>
      <c r="O508" s="29">
        <v>0</v>
      </c>
    </row>
    <row r="509" spans="1:15" x14ac:dyDescent="0.25">
      <c r="A509" t="str">
        <f t="shared" si="7"/>
        <v>LDGSEC43180</v>
      </c>
      <c r="B509" s="3" t="s">
        <v>29</v>
      </c>
      <c r="C509" s="3" t="s">
        <v>30</v>
      </c>
      <c r="D509" s="4">
        <v>43180</v>
      </c>
      <c r="E509" s="3" t="s">
        <v>31</v>
      </c>
      <c r="F509" s="29">
        <v>1.8557736514620109</v>
      </c>
      <c r="G509" s="29">
        <v>0</v>
      </c>
      <c r="H509" s="29">
        <v>0.2</v>
      </c>
      <c r="I509" s="29">
        <v>0.20444008000040445</v>
      </c>
      <c r="J509" s="29">
        <v>2.2602137314624153</v>
      </c>
      <c r="K509" s="29">
        <v>0.95285468154055875</v>
      </c>
      <c r="L509" s="29">
        <v>0</v>
      </c>
      <c r="M509" s="29">
        <v>0.2</v>
      </c>
      <c r="N509" s="29">
        <v>0.20032029742449259</v>
      </c>
      <c r="O509" s="29">
        <v>1.3531749789650513</v>
      </c>
    </row>
    <row r="510" spans="1:15" x14ac:dyDescent="0.25">
      <c r="A510" t="str">
        <f t="shared" si="7"/>
        <v>LDINPF43180</v>
      </c>
      <c r="B510" s="3" t="s">
        <v>32</v>
      </c>
      <c r="C510" s="3" t="s">
        <v>33</v>
      </c>
      <c r="D510" s="4">
        <v>43180</v>
      </c>
      <c r="E510" s="3" t="s">
        <v>34</v>
      </c>
      <c r="F510" s="29">
        <v>1.0752147822141889</v>
      </c>
      <c r="G510" s="29">
        <v>0</v>
      </c>
      <c r="H510" s="29">
        <v>0</v>
      </c>
      <c r="I510" s="29">
        <v>5.853594571742441E-2</v>
      </c>
      <c r="J510" s="29">
        <v>1.1337507279316132</v>
      </c>
      <c r="K510" s="29">
        <v>0.42274779269159413</v>
      </c>
      <c r="L510" s="29">
        <v>0</v>
      </c>
      <c r="M510" s="29">
        <v>0</v>
      </c>
      <c r="N510" s="29">
        <v>5.8095043273447847E-2</v>
      </c>
      <c r="O510" s="29">
        <v>0.48084283596504196</v>
      </c>
    </row>
    <row r="511" spans="1:15" x14ac:dyDescent="0.25">
      <c r="A511" t="str">
        <f t="shared" si="7"/>
        <v>LDMIPF43180</v>
      </c>
      <c r="B511" s="3" t="s">
        <v>35</v>
      </c>
      <c r="C511" s="3" t="s">
        <v>36</v>
      </c>
      <c r="D511" s="4">
        <v>43180</v>
      </c>
      <c r="E511" s="3" t="s">
        <v>37</v>
      </c>
      <c r="F511" s="29">
        <v>1.9922685727722846</v>
      </c>
      <c r="G511" s="29">
        <v>-1.319737392858088</v>
      </c>
      <c r="H511" s="29">
        <v>0.2</v>
      </c>
      <c r="I511" s="29">
        <v>0.28301806096624355</v>
      </c>
      <c r="J511" s="29">
        <v>1.1555492408804402</v>
      </c>
      <c r="K511" s="29">
        <v>1.2929940051130724</v>
      </c>
      <c r="L511" s="29">
        <v>0</v>
      </c>
      <c r="M511" s="29">
        <v>0.2</v>
      </c>
      <c r="N511" s="29">
        <v>0.25796238293662993</v>
      </c>
      <c r="O511" s="29">
        <v>1.7509563880497023</v>
      </c>
    </row>
    <row r="512" spans="1:15" x14ac:dyDescent="0.25">
      <c r="A512" t="str">
        <f t="shared" si="7"/>
        <v>LDSAPF43180</v>
      </c>
      <c r="B512" s="3" t="s">
        <v>38</v>
      </c>
      <c r="C512" s="3" t="s">
        <v>39</v>
      </c>
      <c r="D512" s="4">
        <v>43180</v>
      </c>
      <c r="E512" s="3" t="s">
        <v>40</v>
      </c>
      <c r="F512" s="29">
        <v>0.80001113880799024</v>
      </c>
      <c r="G512" s="29">
        <v>0</v>
      </c>
      <c r="H512" s="29">
        <v>0</v>
      </c>
      <c r="I512" s="29">
        <v>3.9600968544931857E-2</v>
      </c>
      <c r="J512" s="29">
        <v>0.83961210735292213</v>
      </c>
      <c r="K512" s="29">
        <v>0.26476826985606933</v>
      </c>
      <c r="L512" s="29">
        <v>0</v>
      </c>
      <c r="M512" s="29">
        <v>0</v>
      </c>
      <c r="N512" s="29">
        <v>3.8658364515885286E-2</v>
      </c>
      <c r="O512" s="29">
        <v>0.30342663437195461</v>
      </c>
    </row>
    <row r="513" spans="1:15" x14ac:dyDescent="0.25">
      <c r="A513" t="str">
        <f t="shared" si="7"/>
        <v>LEBALF43180</v>
      </c>
      <c r="B513" s="3" t="s">
        <v>41</v>
      </c>
      <c r="C513" s="3" t="s">
        <v>42</v>
      </c>
      <c r="D513" s="4">
        <v>43180</v>
      </c>
      <c r="E513" s="3" t="s">
        <v>43</v>
      </c>
      <c r="F513" s="29">
        <v>2.2396255498457376</v>
      </c>
      <c r="G513" s="29">
        <v>0</v>
      </c>
      <c r="H513" s="29">
        <v>0.2</v>
      </c>
      <c r="I513" s="29">
        <v>4.3126014532288502E-2</v>
      </c>
      <c r="J513" s="29">
        <v>2.4827515643780265</v>
      </c>
      <c r="K513" s="29">
        <v>0.23769172351839624</v>
      </c>
      <c r="L513" s="29">
        <v>0</v>
      </c>
      <c r="M513" s="29">
        <v>0.2</v>
      </c>
      <c r="N513" s="29">
        <v>4.2784629327610076E-2</v>
      </c>
      <c r="O513" s="29">
        <v>0.48047635284600632</v>
      </c>
    </row>
    <row r="514" spans="1:15" x14ac:dyDescent="0.25">
      <c r="A514" t="str">
        <f t="shared" si="7"/>
        <v>LEBFSF43180</v>
      </c>
      <c r="B514" s="3" t="s">
        <v>44</v>
      </c>
      <c r="C514" s="3" t="s">
        <v>45</v>
      </c>
      <c r="D514" s="4">
        <v>43180</v>
      </c>
      <c r="E514" s="3" t="s">
        <v>46</v>
      </c>
      <c r="F514" s="29">
        <v>2.4055132213174741</v>
      </c>
      <c r="G514" s="29">
        <v>0</v>
      </c>
      <c r="H514" s="29">
        <v>0.2</v>
      </c>
      <c r="I514" s="29">
        <v>0.20258801706750743</v>
      </c>
      <c r="J514" s="29">
        <v>2.8081012383849817</v>
      </c>
      <c r="K514" s="29">
        <v>0.94271219880106738</v>
      </c>
      <c r="L514" s="29">
        <v>0</v>
      </c>
      <c r="M514" s="29">
        <v>0.2</v>
      </c>
      <c r="N514" s="29">
        <v>0.19129937045802589</v>
      </c>
      <c r="O514" s="29">
        <v>1.3340115692590933</v>
      </c>
    </row>
    <row r="515" spans="1:15" x14ac:dyDescent="0.25">
      <c r="A515" t="str">
        <f t="shared" si="7"/>
        <v>LECHID43180</v>
      </c>
      <c r="B515" s="3" t="s">
        <v>47</v>
      </c>
      <c r="C515" s="3" t="s">
        <v>48</v>
      </c>
      <c r="D515" s="4">
        <v>43180</v>
      </c>
      <c r="E515" s="3" t="s">
        <v>49</v>
      </c>
      <c r="F515" s="29">
        <v>2.0192815118366703</v>
      </c>
      <c r="G515" s="29">
        <v>0</v>
      </c>
      <c r="H515" s="29">
        <v>0</v>
      </c>
      <c r="I515" s="29">
        <v>0.18707204817744583</v>
      </c>
      <c r="J515" s="29">
        <v>2.206353560014116</v>
      </c>
      <c r="K515" s="29">
        <v>1.0218294210738597</v>
      </c>
      <c r="L515" s="29">
        <v>0</v>
      </c>
      <c r="M515" s="29">
        <v>0</v>
      </c>
      <c r="N515" s="29">
        <v>0.16954550591392134</v>
      </c>
      <c r="O515" s="29">
        <v>1.1913749269877809</v>
      </c>
    </row>
    <row r="516" spans="1:15" x14ac:dyDescent="0.25">
      <c r="A516" t="str">
        <f t="shared" ref="A516:A579" si="8">C516&amp;D516</f>
        <v>LEEQTF43180</v>
      </c>
      <c r="B516" s="3" t="s">
        <v>50</v>
      </c>
      <c r="C516" s="3" t="s">
        <v>51</v>
      </c>
      <c r="D516" s="4">
        <v>43180</v>
      </c>
      <c r="E516" s="3" t="s">
        <v>52</v>
      </c>
      <c r="F516" s="29">
        <v>2.2692133067107307</v>
      </c>
      <c r="G516" s="29">
        <v>0</v>
      </c>
      <c r="H516" s="29">
        <v>0.2</v>
      </c>
      <c r="I516" s="29">
        <v>0.2788600299460629</v>
      </c>
      <c r="J516" s="29">
        <v>2.7480733366567938</v>
      </c>
      <c r="K516" s="29">
        <v>1.4075196722272489</v>
      </c>
      <c r="L516" s="29">
        <v>0</v>
      </c>
      <c r="M516" s="29">
        <v>0.2</v>
      </c>
      <c r="N516" s="29">
        <v>0.27676216179832358</v>
      </c>
      <c r="O516" s="29">
        <v>1.8842818340255725</v>
      </c>
    </row>
    <row r="517" spans="1:15" x14ac:dyDescent="0.25">
      <c r="A517" t="str">
        <f t="shared" si="8"/>
        <v>LEGROW43180</v>
      </c>
      <c r="B517" s="3" t="s">
        <v>53</v>
      </c>
      <c r="C517" s="3" t="s">
        <v>54</v>
      </c>
      <c r="D517" s="4">
        <v>43180</v>
      </c>
      <c r="E517" s="3" t="s">
        <v>55</v>
      </c>
      <c r="F517" s="29">
        <v>2.2457697080502328</v>
      </c>
      <c r="G517" s="29">
        <v>0</v>
      </c>
      <c r="H517" s="29">
        <v>0.2</v>
      </c>
      <c r="I517" s="29">
        <v>0.25663939600065278</v>
      </c>
      <c r="J517" s="29">
        <v>2.7024091040508855</v>
      </c>
      <c r="K517" s="29">
        <v>1.2902642801624287</v>
      </c>
      <c r="L517" s="29">
        <v>0</v>
      </c>
      <c r="M517" s="29">
        <v>0.2</v>
      </c>
      <c r="N517" s="29">
        <v>0.25385578991925634</v>
      </c>
      <c r="O517" s="29">
        <v>1.744120070081685</v>
      </c>
    </row>
    <row r="518" spans="1:15" x14ac:dyDescent="0.25">
      <c r="A518" t="str">
        <f t="shared" si="8"/>
        <v>LEINFA43180</v>
      </c>
      <c r="B518" s="3" t="s">
        <v>56</v>
      </c>
      <c r="C518" s="3" t="s">
        <v>57</v>
      </c>
      <c r="D518" s="4">
        <v>43180</v>
      </c>
      <c r="E518" s="3" t="s">
        <v>58</v>
      </c>
      <c r="F518" s="29">
        <v>2.3825123179463139</v>
      </c>
      <c r="G518" s="29">
        <v>0</v>
      </c>
      <c r="H518" s="29">
        <v>0.2</v>
      </c>
      <c r="I518" s="29">
        <v>0.23264930946262594</v>
      </c>
      <c r="J518" s="29">
        <v>2.8151616274089402</v>
      </c>
      <c r="K518" s="29">
        <v>1.0959598813650875</v>
      </c>
      <c r="L518" s="29">
        <v>0</v>
      </c>
      <c r="M518" s="29">
        <v>0.2</v>
      </c>
      <c r="N518" s="29">
        <v>0.22068374161970314</v>
      </c>
      <c r="O518" s="29">
        <v>1.5166436229847906</v>
      </c>
    </row>
    <row r="519" spans="1:15" x14ac:dyDescent="0.25">
      <c r="A519" t="str">
        <f t="shared" si="8"/>
        <v>LEINNF43180</v>
      </c>
      <c r="B519" s="3" t="s">
        <v>59</v>
      </c>
      <c r="C519" s="3" t="s">
        <v>60</v>
      </c>
      <c r="D519" s="4">
        <v>43180</v>
      </c>
      <c r="E519" s="3" t="s">
        <v>93</v>
      </c>
      <c r="F519" s="29">
        <v>1.2000236110966334</v>
      </c>
      <c r="G519" s="29">
        <v>0</v>
      </c>
      <c r="H519" s="29">
        <v>0</v>
      </c>
      <c r="I519" s="29">
        <v>4.4999251060758361E-2</v>
      </c>
      <c r="J519" s="29">
        <v>1.2450228621573918</v>
      </c>
      <c r="K519" s="29">
        <v>0.64449503459208857</v>
      </c>
      <c r="L519" s="29">
        <v>0</v>
      </c>
      <c r="M519" s="29">
        <v>0</v>
      </c>
      <c r="N519" s="29">
        <v>4.4015039882834839E-2</v>
      </c>
      <c r="O519" s="29">
        <v>0.68851007447492341</v>
      </c>
    </row>
    <row r="520" spans="1:15" x14ac:dyDescent="0.25">
      <c r="A520" t="str">
        <f t="shared" si="8"/>
        <v>LEINSX43180</v>
      </c>
      <c r="B520" s="3" t="s">
        <v>61</v>
      </c>
      <c r="C520" s="3" t="s">
        <v>62</v>
      </c>
      <c r="D520" s="4">
        <v>43180</v>
      </c>
      <c r="E520" s="3" t="s">
        <v>92</v>
      </c>
      <c r="F520" s="29">
        <v>1.7000559103938908</v>
      </c>
      <c r="G520" s="29">
        <v>0</v>
      </c>
      <c r="H520" s="29">
        <v>0</v>
      </c>
      <c r="I520" s="29">
        <v>0.1260025505605212</v>
      </c>
      <c r="J520" s="29">
        <v>1.8260584609544119</v>
      </c>
      <c r="K520" s="29">
        <v>1.1386101987228605</v>
      </c>
      <c r="L520" s="29">
        <v>0</v>
      </c>
      <c r="M520" s="29">
        <v>0</v>
      </c>
      <c r="N520" s="29">
        <v>0.11496601015392914</v>
      </c>
      <c r="O520" s="29">
        <v>1.2535762088767897</v>
      </c>
    </row>
    <row r="521" spans="1:15" x14ac:dyDescent="0.25">
      <c r="A521" t="str">
        <f t="shared" si="8"/>
        <v>LEMIDF43180</v>
      </c>
      <c r="B521" s="3" t="s">
        <v>63</v>
      </c>
      <c r="C521" s="3" t="s">
        <v>64</v>
      </c>
      <c r="D521" s="4">
        <v>43180</v>
      </c>
      <c r="E521" s="3" t="s">
        <v>65</v>
      </c>
      <c r="F521" s="29">
        <v>2.2875676919105494</v>
      </c>
      <c r="G521" s="29">
        <v>0</v>
      </c>
      <c r="H521" s="29">
        <v>0.2</v>
      </c>
      <c r="I521" s="29">
        <v>5.1755073391336559E-2</v>
      </c>
      <c r="J521" s="29">
        <v>2.5393227653018862</v>
      </c>
      <c r="K521" s="29">
        <v>0.27813046909723921</v>
      </c>
      <c r="L521" s="29">
        <v>0</v>
      </c>
      <c r="M521" s="29">
        <v>0.2</v>
      </c>
      <c r="N521" s="29">
        <v>5.0064145979233456E-2</v>
      </c>
      <c r="O521" s="29">
        <v>0.5281946150764727</v>
      </c>
    </row>
    <row r="522" spans="1:15" x14ac:dyDescent="0.25">
      <c r="A522" t="str">
        <f t="shared" si="8"/>
        <v>LET10043180</v>
      </c>
      <c r="B522" s="3" t="s">
        <v>66</v>
      </c>
      <c r="C522" s="3" t="s">
        <v>67</v>
      </c>
      <c r="D522" s="4">
        <v>43180</v>
      </c>
      <c r="E522" s="3" t="s">
        <v>98</v>
      </c>
      <c r="F522" s="29">
        <v>0.2498786815449692</v>
      </c>
      <c r="G522" s="29">
        <v>0</v>
      </c>
      <c r="H522" s="29">
        <v>0</v>
      </c>
      <c r="I522" s="29">
        <v>8.9778423411180589E-3</v>
      </c>
      <c r="J522" s="29">
        <v>0.25885652388608726</v>
      </c>
      <c r="K522" s="29">
        <v>0</v>
      </c>
      <c r="L522" s="29">
        <v>0</v>
      </c>
      <c r="M522" s="29">
        <v>0</v>
      </c>
      <c r="N522" s="29">
        <v>0</v>
      </c>
      <c r="O522" s="29">
        <v>0</v>
      </c>
    </row>
    <row r="523" spans="1:15" x14ac:dyDescent="0.25">
      <c r="A523" t="str">
        <f t="shared" si="8"/>
        <v>LETAXP43180</v>
      </c>
      <c r="B523" s="3" t="s">
        <v>69</v>
      </c>
      <c r="C523" s="3" t="s">
        <v>70</v>
      </c>
      <c r="D523" s="4">
        <v>43180</v>
      </c>
      <c r="E523" s="3" t="s">
        <v>71</v>
      </c>
      <c r="F523" s="29">
        <v>2.3411634113148554</v>
      </c>
      <c r="G523" s="29">
        <v>0</v>
      </c>
      <c r="H523" s="29">
        <v>0</v>
      </c>
      <c r="I523" s="29">
        <v>0.24500871492561735</v>
      </c>
      <c r="J523" s="29">
        <v>2.5861721262404727</v>
      </c>
      <c r="K523" s="29">
        <v>1.3680381114755651</v>
      </c>
      <c r="L523" s="29">
        <v>0</v>
      </c>
      <c r="M523" s="29">
        <v>0</v>
      </c>
      <c r="N523" s="29">
        <v>0.23186408242198212</v>
      </c>
      <c r="O523" s="29">
        <v>1.5999021938975473</v>
      </c>
    </row>
    <row r="524" spans="1:15" x14ac:dyDescent="0.25">
      <c r="A524" t="str">
        <f t="shared" si="8"/>
        <v>LETF5043180</v>
      </c>
      <c r="B524" s="3" t="s">
        <v>72</v>
      </c>
      <c r="C524" s="3" t="s">
        <v>73</v>
      </c>
      <c r="D524" s="4">
        <v>43180</v>
      </c>
      <c r="E524" s="3" t="s">
        <v>99</v>
      </c>
      <c r="F524" s="29">
        <v>9.9985472218247953E-2</v>
      </c>
      <c r="G524" s="29">
        <v>0</v>
      </c>
      <c r="H524" s="29">
        <v>0</v>
      </c>
      <c r="I524" s="29">
        <v>1.7973176966585654E-3</v>
      </c>
      <c r="J524" s="29">
        <v>0.10178278991490652</v>
      </c>
      <c r="K524" s="29">
        <v>0</v>
      </c>
      <c r="L524" s="29">
        <v>0</v>
      </c>
      <c r="M524" s="29">
        <v>0</v>
      </c>
      <c r="N524" s="29">
        <v>0</v>
      </c>
      <c r="O524" s="29">
        <v>0</v>
      </c>
    </row>
    <row r="525" spans="1:15" x14ac:dyDescent="0.25">
      <c r="A525" t="str">
        <f t="shared" si="8"/>
        <v>LETFSX43180</v>
      </c>
      <c r="B525" s="3" t="s">
        <v>75</v>
      </c>
      <c r="C525" s="3" t="s">
        <v>76</v>
      </c>
      <c r="D525" s="4">
        <v>43180</v>
      </c>
      <c r="E525" s="3" t="s">
        <v>100</v>
      </c>
      <c r="F525" s="29">
        <v>0.10000036468675302</v>
      </c>
      <c r="G525" s="29">
        <v>0</v>
      </c>
      <c r="H525" s="29">
        <v>0</v>
      </c>
      <c r="I525" s="29">
        <v>0</v>
      </c>
      <c r="J525" s="29">
        <v>0.10000036468675302</v>
      </c>
      <c r="K525" s="29">
        <v>0</v>
      </c>
      <c r="L525" s="29">
        <v>0</v>
      </c>
      <c r="M525" s="29">
        <v>0</v>
      </c>
      <c r="N525" s="29">
        <v>0</v>
      </c>
      <c r="O525" s="29">
        <v>0</v>
      </c>
    </row>
    <row r="526" spans="1:15" x14ac:dyDescent="0.25">
      <c r="A526" t="str">
        <f t="shared" si="8"/>
        <v>LEULIS43180</v>
      </c>
      <c r="B526" s="3" t="s">
        <v>78</v>
      </c>
      <c r="C526" s="3" t="s">
        <v>79</v>
      </c>
      <c r="D526" s="4">
        <v>43180</v>
      </c>
      <c r="E526" s="3" t="s">
        <v>80</v>
      </c>
      <c r="F526" s="29">
        <v>2.1342138489551661</v>
      </c>
      <c r="G526" s="29">
        <v>0</v>
      </c>
      <c r="H526" s="29">
        <v>0</v>
      </c>
      <c r="I526" s="29">
        <v>0.2095587339921956</v>
      </c>
      <c r="J526" s="29">
        <v>2.3437725829473619</v>
      </c>
      <c r="K526" s="29">
        <v>1.0583861226970319</v>
      </c>
      <c r="L526" s="29">
        <v>0</v>
      </c>
      <c r="M526" s="29">
        <v>0</v>
      </c>
      <c r="N526" s="29">
        <v>0.17790605967769935</v>
      </c>
      <c r="O526" s="29">
        <v>1.2362921823747313</v>
      </c>
    </row>
    <row r="527" spans="1:15" x14ac:dyDescent="0.25">
      <c r="A527" t="str">
        <f t="shared" si="8"/>
        <v>LLIQDF43180</v>
      </c>
      <c r="B527" s="3" t="s">
        <v>81</v>
      </c>
      <c r="C527" s="3" t="s">
        <v>82</v>
      </c>
      <c r="D527" s="4">
        <v>43180</v>
      </c>
      <c r="E527" s="3" t="s">
        <v>83</v>
      </c>
      <c r="F527" s="29">
        <v>0.20940297182427547</v>
      </c>
      <c r="G527" s="29">
        <v>0</v>
      </c>
      <c r="H527" s="29">
        <v>0</v>
      </c>
      <c r="I527" s="29">
        <v>5.2905870224041057E-3</v>
      </c>
      <c r="J527" s="29">
        <v>0.21469355884667957</v>
      </c>
      <c r="K527" s="29">
        <v>6.9378326542326146E-2</v>
      </c>
      <c r="L527" s="29">
        <v>0</v>
      </c>
      <c r="M527" s="29">
        <v>0</v>
      </c>
      <c r="N527" s="29">
        <v>5.2880363750984118E-3</v>
      </c>
      <c r="O527" s="29">
        <v>7.4666362917424553E-2</v>
      </c>
    </row>
    <row r="528" spans="1:15" x14ac:dyDescent="0.25">
      <c r="A528" t="str">
        <f t="shared" si="8"/>
        <v>LDBOND43181</v>
      </c>
      <c r="B528" s="3" t="s">
        <v>11</v>
      </c>
      <c r="C528" s="3" t="s">
        <v>12</v>
      </c>
      <c r="D528" s="4">
        <v>43181</v>
      </c>
      <c r="E528" s="3" t="s">
        <v>13</v>
      </c>
      <c r="F528" s="29">
        <v>1.0700195089641942</v>
      </c>
      <c r="G528" s="29">
        <v>0</v>
      </c>
      <c r="H528" s="29">
        <v>0</v>
      </c>
      <c r="I528" s="29">
        <v>9.5402844685235064E-2</v>
      </c>
      <c r="J528" s="29">
        <v>1.1654223536494293</v>
      </c>
      <c r="K528" s="29">
        <v>0.56634703998923197</v>
      </c>
      <c r="L528" s="29">
        <v>0</v>
      </c>
      <c r="M528" s="29">
        <v>0</v>
      </c>
      <c r="N528" s="29">
        <v>9.4744067441858842E-2</v>
      </c>
      <c r="O528" s="29">
        <v>0.66109110743109079</v>
      </c>
    </row>
    <row r="529" spans="1:15" x14ac:dyDescent="0.25">
      <c r="A529" t="str">
        <f t="shared" si="8"/>
        <v>LDCPO243181</v>
      </c>
      <c r="B529" s="3" t="s">
        <v>14</v>
      </c>
      <c r="C529" s="3" t="s">
        <v>15</v>
      </c>
      <c r="D529" s="4">
        <v>43181</v>
      </c>
      <c r="E529" s="3" t="s">
        <v>16</v>
      </c>
      <c r="F529" s="29">
        <v>2.2500809765208256</v>
      </c>
      <c r="G529" s="29">
        <v>0</v>
      </c>
      <c r="H529" s="29">
        <v>0</v>
      </c>
      <c r="I529" s="29">
        <v>0.2880157508395797</v>
      </c>
      <c r="J529" s="29">
        <v>2.5380967273604051</v>
      </c>
      <c r="K529" s="29">
        <v>1.7500487599827763</v>
      </c>
      <c r="L529" s="29">
        <v>0</v>
      </c>
      <c r="M529" s="29">
        <v>0</v>
      </c>
      <c r="N529" s="29">
        <v>0.288099784618777</v>
      </c>
      <c r="O529" s="29">
        <v>2.0381485446015533</v>
      </c>
    </row>
    <row r="530" spans="1:15" x14ac:dyDescent="0.25">
      <c r="A530" t="str">
        <f t="shared" si="8"/>
        <v>LDDAF143181</v>
      </c>
      <c r="B530" s="3" t="s">
        <v>17</v>
      </c>
      <c r="C530" s="3" t="s">
        <v>18</v>
      </c>
      <c r="D530" s="4">
        <v>43181</v>
      </c>
      <c r="E530" s="5" t="s">
        <v>19</v>
      </c>
      <c r="F530" s="29">
        <v>2.250085774438074</v>
      </c>
      <c r="G530" s="29">
        <v>0</v>
      </c>
      <c r="H530" s="29">
        <v>0</v>
      </c>
      <c r="I530" s="29">
        <v>0.17461180723306896</v>
      </c>
      <c r="J530" s="29">
        <v>2.4246975816711429</v>
      </c>
      <c r="K530" s="29">
        <v>1.0800117032675902</v>
      </c>
      <c r="L530" s="29">
        <v>0</v>
      </c>
      <c r="M530" s="29">
        <v>0</v>
      </c>
      <c r="N530" s="29">
        <v>0.17460623258993868</v>
      </c>
      <c r="O530" s="29">
        <v>1.2546179358575289</v>
      </c>
    </row>
    <row r="531" spans="1:15" x14ac:dyDescent="0.25">
      <c r="A531" t="str">
        <f t="shared" si="8"/>
        <v>LDDAF243181</v>
      </c>
      <c r="B531" s="3" t="s">
        <v>20</v>
      </c>
      <c r="C531" s="3" t="s">
        <v>21</v>
      </c>
      <c r="D531" s="4">
        <v>43181</v>
      </c>
      <c r="E531" s="3" t="s">
        <v>22</v>
      </c>
      <c r="F531" s="29">
        <v>2.2500891961162917</v>
      </c>
      <c r="G531" s="29">
        <v>0</v>
      </c>
      <c r="H531" s="29">
        <v>0</v>
      </c>
      <c r="I531" s="29">
        <v>0.19801366066649115</v>
      </c>
      <c r="J531" s="29">
        <v>2.4481028567827829</v>
      </c>
      <c r="K531" s="29">
        <v>1.2200137114866116</v>
      </c>
      <c r="L531" s="29">
        <v>0</v>
      </c>
      <c r="M531" s="29">
        <v>0</v>
      </c>
      <c r="N531" s="29">
        <v>0.19800550534016123</v>
      </c>
      <c r="O531" s="29">
        <v>1.4180192168267729</v>
      </c>
    </row>
    <row r="532" spans="1:15" x14ac:dyDescent="0.25">
      <c r="A532" t="str">
        <f t="shared" si="8"/>
        <v>LDDAF343181</v>
      </c>
      <c r="B532" s="3" t="s">
        <v>23</v>
      </c>
      <c r="C532" s="3" t="s">
        <v>24</v>
      </c>
      <c r="D532" s="4">
        <v>43181</v>
      </c>
      <c r="E532" s="3" t="s">
        <v>25</v>
      </c>
      <c r="F532" s="29">
        <v>2.2500881666887915</v>
      </c>
      <c r="G532" s="29">
        <v>0</v>
      </c>
      <c r="H532" s="29">
        <v>0</v>
      </c>
      <c r="I532" s="29">
        <v>0.19621163488919421</v>
      </c>
      <c r="J532" s="29">
        <v>2.4462998015779855</v>
      </c>
      <c r="K532" s="29">
        <v>1.2300185872629594</v>
      </c>
      <c r="L532" s="29">
        <v>0</v>
      </c>
      <c r="M532" s="29">
        <v>0</v>
      </c>
      <c r="N532" s="29">
        <v>0.19621006766749383</v>
      </c>
      <c r="O532" s="29">
        <v>1.4262286549304533</v>
      </c>
    </row>
    <row r="533" spans="1:15" x14ac:dyDescent="0.25">
      <c r="A533" t="str">
        <f t="shared" si="8"/>
        <v>LDGETF43181</v>
      </c>
      <c r="B533" s="3" t="s">
        <v>26</v>
      </c>
      <c r="C533" s="3" t="s">
        <v>27</v>
      </c>
      <c r="D533" s="4">
        <v>43181</v>
      </c>
      <c r="E533" s="3" t="s">
        <v>97</v>
      </c>
      <c r="F533" s="29">
        <v>0.25000147491228808</v>
      </c>
      <c r="G533" s="29">
        <v>0</v>
      </c>
      <c r="H533" s="29">
        <v>0</v>
      </c>
      <c r="I533" s="29">
        <v>2.6999842740646696E-2</v>
      </c>
      <c r="J533" s="29">
        <v>0.27700131765293479</v>
      </c>
      <c r="K533" s="29">
        <v>0</v>
      </c>
      <c r="L533" s="29">
        <v>0</v>
      </c>
      <c r="M533" s="29">
        <v>0</v>
      </c>
      <c r="N533" s="29">
        <v>0</v>
      </c>
      <c r="O533" s="29">
        <v>0</v>
      </c>
    </row>
    <row r="534" spans="1:15" x14ac:dyDescent="0.25">
      <c r="A534" t="str">
        <f t="shared" si="8"/>
        <v>LDGSEC43181</v>
      </c>
      <c r="B534" s="3" t="s">
        <v>29</v>
      </c>
      <c r="C534" s="3" t="s">
        <v>30</v>
      </c>
      <c r="D534" s="4">
        <v>43181</v>
      </c>
      <c r="E534" s="3" t="s">
        <v>31</v>
      </c>
      <c r="F534" s="29">
        <v>2.250097956187711</v>
      </c>
      <c r="G534" s="29">
        <v>0</v>
      </c>
      <c r="H534" s="29">
        <v>0.2</v>
      </c>
      <c r="I534" s="29">
        <v>0.27541834896287309</v>
      </c>
      <c r="J534" s="29">
        <v>2.7255163051505842</v>
      </c>
      <c r="K534" s="29">
        <v>1.3471325426839877</v>
      </c>
      <c r="L534" s="29">
        <v>0</v>
      </c>
      <c r="M534" s="29">
        <v>0.2</v>
      </c>
      <c r="N534" s="29">
        <v>0.2712940810335121</v>
      </c>
      <c r="O534" s="29">
        <v>1.8184266237174997</v>
      </c>
    </row>
    <row r="535" spans="1:15" x14ac:dyDescent="0.25">
      <c r="A535" t="str">
        <f t="shared" si="8"/>
        <v>LDINPF43181</v>
      </c>
      <c r="B535" s="3" t="s">
        <v>32</v>
      </c>
      <c r="C535" s="3" t="s">
        <v>33</v>
      </c>
      <c r="D535" s="4">
        <v>43181</v>
      </c>
      <c r="E535" s="3" t="s">
        <v>34</v>
      </c>
      <c r="F535" s="29">
        <v>1.130045315913536</v>
      </c>
      <c r="G535" s="29">
        <v>0</v>
      </c>
      <c r="H535" s="29">
        <v>0</v>
      </c>
      <c r="I535" s="29">
        <v>6.8404105988246713E-2</v>
      </c>
      <c r="J535" s="29">
        <v>1.1984494219017827</v>
      </c>
      <c r="K535" s="29">
        <v>0.47756335166649683</v>
      </c>
      <c r="L535" s="29">
        <v>0</v>
      </c>
      <c r="M535" s="29">
        <v>0</v>
      </c>
      <c r="N535" s="29">
        <v>6.796112898222316E-2</v>
      </c>
      <c r="O535" s="29">
        <v>0.54552448064871994</v>
      </c>
    </row>
    <row r="536" spans="1:15" x14ac:dyDescent="0.25">
      <c r="A536" t="str">
        <f t="shared" si="8"/>
        <v>LDMIPF43181</v>
      </c>
      <c r="B536" s="3" t="s">
        <v>35</v>
      </c>
      <c r="C536" s="3" t="s">
        <v>36</v>
      </c>
      <c r="D536" s="4">
        <v>43181</v>
      </c>
      <c r="E536" s="3" t="s">
        <v>37</v>
      </c>
      <c r="F536" s="29">
        <v>2.2389994767005748</v>
      </c>
      <c r="G536" s="29">
        <v>-1.3220856524678799</v>
      </c>
      <c r="H536" s="29">
        <v>0.2</v>
      </c>
      <c r="I536" s="29">
        <v>0.32743226555528926</v>
      </c>
      <c r="J536" s="29">
        <v>1.4443460897879841</v>
      </c>
      <c r="K536" s="29">
        <v>1.539507488487643</v>
      </c>
      <c r="L536" s="29">
        <v>0</v>
      </c>
      <c r="M536" s="29">
        <v>0.2</v>
      </c>
      <c r="N536" s="29">
        <v>0.30232112633670249</v>
      </c>
      <c r="O536" s="29">
        <v>2.0418286148243454</v>
      </c>
    </row>
    <row r="537" spans="1:15" x14ac:dyDescent="0.25">
      <c r="A537" t="str">
        <f t="shared" si="8"/>
        <v>LDSAPF43181</v>
      </c>
      <c r="B537" s="3" t="s">
        <v>38</v>
      </c>
      <c r="C537" s="3" t="s">
        <v>39</v>
      </c>
      <c r="D537" s="4">
        <v>43181</v>
      </c>
      <c r="E537" s="3" t="s">
        <v>40</v>
      </c>
      <c r="F537" s="29">
        <v>0.80002596229936784</v>
      </c>
      <c r="G537" s="29">
        <v>0</v>
      </c>
      <c r="H537" s="29">
        <v>0</v>
      </c>
      <c r="I537" s="29">
        <v>3.9601732901465903E-2</v>
      </c>
      <c r="J537" s="29">
        <v>0.83962769520083369</v>
      </c>
      <c r="K537" s="29">
        <v>0.26480948024372414</v>
      </c>
      <c r="L537" s="29">
        <v>0</v>
      </c>
      <c r="M537" s="29">
        <v>0</v>
      </c>
      <c r="N537" s="29">
        <v>3.8665714327050307E-2</v>
      </c>
      <c r="O537" s="29">
        <v>0.30347519457077443</v>
      </c>
    </row>
    <row r="538" spans="1:15" x14ac:dyDescent="0.25">
      <c r="A538" t="str">
        <f t="shared" si="8"/>
        <v>LEBALF43181</v>
      </c>
      <c r="B538" s="3" t="s">
        <v>41</v>
      </c>
      <c r="C538" s="3" t="s">
        <v>42</v>
      </c>
      <c r="D538" s="4">
        <v>43181</v>
      </c>
      <c r="E538" s="3" t="s">
        <v>43</v>
      </c>
      <c r="F538" s="29">
        <v>2.3257754060417168</v>
      </c>
      <c r="G538" s="29">
        <v>0</v>
      </c>
      <c r="H538" s="29">
        <v>0.2</v>
      </c>
      <c r="I538" s="29">
        <v>5.8632142822996627E-2</v>
      </c>
      <c r="J538" s="29">
        <v>2.5844075488647138</v>
      </c>
      <c r="K538" s="29">
        <v>0.32382022716608311</v>
      </c>
      <c r="L538" s="29">
        <v>0</v>
      </c>
      <c r="M538" s="29">
        <v>0.2</v>
      </c>
      <c r="N538" s="29">
        <v>5.8288038608596347E-2</v>
      </c>
      <c r="O538" s="29">
        <v>0.58210826577467945</v>
      </c>
    </row>
    <row r="539" spans="1:15" x14ac:dyDescent="0.25">
      <c r="A539" t="str">
        <f t="shared" si="8"/>
        <v>LEBFSF43181</v>
      </c>
      <c r="B539" s="3" t="s">
        <v>44</v>
      </c>
      <c r="C539" s="3" t="s">
        <v>45</v>
      </c>
      <c r="D539" s="4">
        <v>43181</v>
      </c>
      <c r="E539" s="3" t="s">
        <v>46</v>
      </c>
      <c r="F539" s="29">
        <v>2.5001204858855797</v>
      </c>
      <c r="G539" s="29">
        <v>0</v>
      </c>
      <c r="H539" s="29">
        <v>0.2</v>
      </c>
      <c r="I539" s="29">
        <v>0.21961722514890189</v>
      </c>
      <c r="J539" s="29">
        <v>2.9197377110344815</v>
      </c>
      <c r="K539" s="29">
        <v>1.0362426760800694</v>
      </c>
      <c r="L539" s="29">
        <v>0</v>
      </c>
      <c r="M539" s="29">
        <v>0.2</v>
      </c>
      <c r="N539" s="29">
        <v>0.20813059404600592</v>
      </c>
      <c r="O539" s="29">
        <v>1.4443732701260752</v>
      </c>
    </row>
    <row r="540" spans="1:15" x14ac:dyDescent="0.25">
      <c r="A540" t="str">
        <f t="shared" si="8"/>
        <v>LECHID43181</v>
      </c>
      <c r="B540" s="3" t="s">
        <v>47</v>
      </c>
      <c r="C540" s="3" t="s">
        <v>48</v>
      </c>
      <c r="D540" s="4">
        <v>43181</v>
      </c>
      <c r="E540" s="3" t="s">
        <v>49</v>
      </c>
      <c r="F540" s="29">
        <v>2.475213683635574</v>
      </c>
      <c r="G540" s="29">
        <v>0</v>
      </c>
      <c r="H540" s="29">
        <v>0</v>
      </c>
      <c r="I540" s="29">
        <v>0.26913863644618446</v>
      </c>
      <c r="J540" s="29">
        <v>2.7443523200817586</v>
      </c>
      <c r="K540" s="29">
        <v>1.4770628880534478</v>
      </c>
      <c r="L540" s="29">
        <v>0</v>
      </c>
      <c r="M540" s="29">
        <v>0</v>
      </c>
      <c r="N540" s="29">
        <v>0.25149686268517824</v>
      </c>
      <c r="O540" s="29">
        <v>1.7285597507386261</v>
      </c>
    </row>
    <row r="541" spans="1:15" x14ac:dyDescent="0.25">
      <c r="A541" t="str">
        <f t="shared" si="8"/>
        <v>LEEQTF43181</v>
      </c>
      <c r="B541" s="3" t="s">
        <v>50</v>
      </c>
      <c r="C541" s="3" t="s">
        <v>51</v>
      </c>
      <c r="D541" s="4">
        <v>43181</v>
      </c>
      <c r="E541" s="3" t="s">
        <v>52</v>
      </c>
      <c r="F541" s="29">
        <v>2.3244110454028988</v>
      </c>
      <c r="G541" s="29">
        <v>0</v>
      </c>
      <c r="H541" s="29">
        <v>0.2</v>
      </c>
      <c r="I541" s="29">
        <v>0.28879547419036072</v>
      </c>
      <c r="J541" s="29">
        <v>2.8132065195932596</v>
      </c>
      <c r="K541" s="29">
        <v>1.4626186092375237</v>
      </c>
      <c r="L541" s="29">
        <v>0</v>
      </c>
      <c r="M541" s="29">
        <v>0.2</v>
      </c>
      <c r="N541" s="29">
        <v>0.28668136087044466</v>
      </c>
      <c r="O541" s="29">
        <v>1.9492999701079683</v>
      </c>
    </row>
    <row r="542" spans="1:15" x14ac:dyDescent="0.25">
      <c r="A542" t="str">
        <f t="shared" si="8"/>
        <v>LEGROW43181</v>
      </c>
      <c r="B542" s="3" t="s">
        <v>53</v>
      </c>
      <c r="C542" s="3" t="s">
        <v>54</v>
      </c>
      <c r="D542" s="4">
        <v>43181</v>
      </c>
      <c r="E542" s="3" t="s">
        <v>55</v>
      </c>
      <c r="F542" s="29">
        <v>2.3542881969543754</v>
      </c>
      <c r="G542" s="29">
        <v>0</v>
      </c>
      <c r="H542" s="29">
        <v>0.2</v>
      </c>
      <c r="I542" s="29">
        <v>0.27617290077920609</v>
      </c>
      <c r="J542" s="29">
        <v>2.8304610977335818</v>
      </c>
      <c r="K542" s="29">
        <v>1.3986234969500075</v>
      </c>
      <c r="L542" s="29">
        <v>0</v>
      </c>
      <c r="M542" s="29">
        <v>0.2</v>
      </c>
      <c r="N542" s="29">
        <v>0.27336201857633585</v>
      </c>
      <c r="O542" s="29">
        <v>1.8719855155263434</v>
      </c>
    </row>
    <row r="543" spans="1:15" x14ac:dyDescent="0.25">
      <c r="A543" t="str">
        <f t="shared" si="8"/>
        <v>LEINFA43181</v>
      </c>
      <c r="B543" s="3" t="s">
        <v>56</v>
      </c>
      <c r="C543" s="3" t="s">
        <v>57</v>
      </c>
      <c r="D543" s="4">
        <v>43181</v>
      </c>
      <c r="E543" s="3" t="s">
        <v>58</v>
      </c>
      <c r="F543" s="29">
        <v>2.5001214951184512</v>
      </c>
      <c r="G543" s="29">
        <v>0</v>
      </c>
      <c r="H543" s="29">
        <v>0.2</v>
      </c>
      <c r="I543" s="29">
        <v>0.25381985054512779</v>
      </c>
      <c r="J543" s="29">
        <v>2.953941345663579</v>
      </c>
      <c r="K543" s="29">
        <v>1.2127585105761238</v>
      </c>
      <c r="L543" s="29">
        <v>0</v>
      </c>
      <c r="M543" s="29">
        <v>0.2</v>
      </c>
      <c r="N543" s="29">
        <v>0.24171265294616784</v>
      </c>
      <c r="O543" s="29">
        <v>1.6544711635222917</v>
      </c>
    </row>
    <row r="544" spans="1:15" x14ac:dyDescent="0.25">
      <c r="A544" t="str">
        <f t="shared" si="8"/>
        <v>LEINNF43181</v>
      </c>
      <c r="B544" s="3" t="s">
        <v>59</v>
      </c>
      <c r="C544" s="3" t="s">
        <v>60</v>
      </c>
      <c r="D544" s="4">
        <v>43181</v>
      </c>
      <c r="E544" s="3" t="s">
        <v>93</v>
      </c>
      <c r="F544" s="29">
        <v>1.2000268121899478</v>
      </c>
      <c r="G544" s="29">
        <v>0</v>
      </c>
      <c r="H544" s="29">
        <v>0</v>
      </c>
      <c r="I544" s="29">
        <v>4.4997266021605593E-2</v>
      </c>
      <c r="J544" s="29">
        <v>1.2450240782115534</v>
      </c>
      <c r="K544" s="29">
        <v>0.64445780430291821</v>
      </c>
      <c r="L544" s="29">
        <v>0</v>
      </c>
      <c r="M544" s="29">
        <v>0</v>
      </c>
      <c r="N544" s="29">
        <v>4.4005517250935308E-2</v>
      </c>
      <c r="O544" s="29">
        <v>0.68846332155385348</v>
      </c>
    </row>
    <row r="545" spans="1:15" x14ac:dyDescent="0.25">
      <c r="A545" t="str">
        <f t="shared" si="8"/>
        <v>LEINSX43181</v>
      </c>
      <c r="B545" s="3" t="s">
        <v>61</v>
      </c>
      <c r="C545" s="3" t="s">
        <v>62</v>
      </c>
      <c r="D545" s="4">
        <v>43181</v>
      </c>
      <c r="E545" s="3" t="s">
        <v>92</v>
      </c>
      <c r="F545" s="29">
        <v>1.7000593941552768</v>
      </c>
      <c r="G545" s="29">
        <v>0</v>
      </c>
      <c r="H545" s="29">
        <v>0</v>
      </c>
      <c r="I545" s="29">
        <v>0.12600963186659078</v>
      </c>
      <c r="J545" s="29">
        <v>1.8260690260218677</v>
      </c>
      <c r="K545" s="29">
        <v>1.1381132571500796</v>
      </c>
      <c r="L545" s="29">
        <v>0</v>
      </c>
      <c r="M545" s="29">
        <v>0</v>
      </c>
      <c r="N545" s="29">
        <v>0.11485073221321482</v>
      </c>
      <c r="O545" s="29">
        <v>1.2529639893632945</v>
      </c>
    </row>
    <row r="546" spans="1:15" x14ac:dyDescent="0.25">
      <c r="A546" t="str">
        <f t="shared" si="8"/>
        <v>LEMIDF43181</v>
      </c>
      <c r="B546" s="3" t="s">
        <v>63</v>
      </c>
      <c r="C546" s="3" t="s">
        <v>64</v>
      </c>
      <c r="D546" s="4">
        <v>43181</v>
      </c>
      <c r="E546" s="3" t="s">
        <v>65</v>
      </c>
      <c r="F546" s="29">
        <v>2.3402086846292907</v>
      </c>
      <c r="G546" s="29">
        <v>0</v>
      </c>
      <c r="H546" s="29">
        <v>0.2</v>
      </c>
      <c r="I546" s="29">
        <v>6.1229755194702515E-2</v>
      </c>
      <c r="J546" s="29">
        <v>2.6014384398239931</v>
      </c>
      <c r="K546" s="29">
        <v>0.3306782493830282</v>
      </c>
      <c r="L546" s="29">
        <v>0</v>
      </c>
      <c r="M546" s="29">
        <v>0.2</v>
      </c>
      <c r="N546" s="29">
        <v>5.9523521248386238E-2</v>
      </c>
      <c r="O546" s="29">
        <v>0.59020177063141444</v>
      </c>
    </row>
    <row r="547" spans="1:15" x14ac:dyDescent="0.25">
      <c r="A547" t="str">
        <f t="shared" si="8"/>
        <v>LET10043181</v>
      </c>
      <c r="B547" s="3" t="s">
        <v>66</v>
      </c>
      <c r="C547" s="3" t="s">
        <v>67</v>
      </c>
      <c r="D547" s="4">
        <v>43181</v>
      </c>
      <c r="E547" s="3" t="s">
        <v>98</v>
      </c>
      <c r="F547" s="29">
        <v>0.24987761827686511</v>
      </c>
      <c r="G547" s="29">
        <v>0</v>
      </c>
      <c r="H547" s="29">
        <v>0</v>
      </c>
      <c r="I547" s="29">
        <v>8.9777495099050524E-3</v>
      </c>
      <c r="J547" s="29">
        <v>0.25885536778677015</v>
      </c>
      <c r="K547" s="29">
        <v>0</v>
      </c>
      <c r="L547" s="29">
        <v>0</v>
      </c>
      <c r="M547" s="29">
        <v>0</v>
      </c>
      <c r="N547" s="29">
        <v>0</v>
      </c>
      <c r="O547" s="29">
        <v>0</v>
      </c>
    </row>
    <row r="548" spans="1:15" x14ac:dyDescent="0.25">
      <c r="A548" t="str">
        <f t="shared" si="8"/>
        <v>LETAXP43181</v>
      </c>
      <c r="B548" s="3" t="s">
        <v>69</v>
      </c>
      <c r="C548" s="3" t="s">
        <v>70</v>
      </c>
      <c r="D548" s="4">
        <v>43181</v>
      </c>
      <c r="E548" s="3" t="s">
        <v>71</v>
      </c>
      <c r="F548" s="29">
        <v>2.4109406243058422</v>
      </c>
      <c r="G548" s="29">
        <v>0</v>
      </c>
      <c r="H548" s="29">
        <v>0</v>
      </c>
      <c r="I548" s="29">
        <v>0.25756953846840686</v>
      </c>
      <c r="J548" s="29">
        <v>2.6685101627742491</v>
      </c>
      <c r="K548" s="29">
        <v>1.4373074282117639</v>
      </c>
      <c r="L548" s="29">
        <v>0</v>
      </c>
      <c r="M548" s="29">
        <v>0</v>
      </c>
      <c r="N548" s="29">
        <v>0.24432034983813103</v>
      </c>
      <c r="O548" s="29">
        <v>1.6816277780498949</v>
      </c>
    </row>
    <row r="549" spans="1:15" x14ac:dyDescent="0.25">
      <c r="A549" t="str">
        <f t="shared" si="8"/>
        <v>LETF5043181</v>
      </c>
      <c r="B549" s="3" t="s">
        <v>72</v>
      </c>
      <c r="C549" s="3" t="s">
        <v>73</v>
      </c>
      <c r="D549" s="4">
        <v>43181</v>
      </c>
      <c r="E549" s="3" t="s">
        <v>99</v>
      </c>
      <c r="F549" s="29">
        <v>9.9985270568448706E-2</v>
      </c>
      <c r="G549" s="29">
        <v>0</v>
      </c>
      <c r="H549" s="29">
        <v>0</v>
      </c>
      <c r="I549" s="29">
        <v>1.7973333773479631E-3</v>
      </c>
      <c r="J549" s="29">
        <v>0.10178260394579666</v>
      </c>
      <c r="K549" s="29">
        <v>0</v>
      </c>
      <c r="L549" s="29">
        <v>0</v>
      </c>
      <c r="M549" s="29">
        <v>0</v>
      </c>
      <c r="N549" s="29">
        <v>0</v>
      </c>
      <c r="O549" s="29">
        <v>0</v>
      </c>
    </row>
    <row r="550" spans="1:15" x14ac:dyDescent="0.25">
      <c r="A550" t="str">
        <f t="shared" si="8"/>
        <v>LETFSX43181</v>
      </c>
      <c r="B550" s="3" t="s">
        <v>75</v>
      </c>
      <c r="C550" s="3" t="s">
        <v>76</v>
      </c>
      <c r="D550" s="4">
        <v>43181</v>
      </c>
      <c r="E550" s="3" t="s">
        <v>100</v>
      </c>
      <c r="F550" s="29">
        <v>0.1000004044761732</v>
      </c>
      <c r="G550" s="29">
        <v>0</v>
      </c>
      <c r="H550" s="29">
        <v>0</v>
      </c>
      <c r="I550" s="29">
        <v>0</v>
      </c>
      <c r="J550" s="29">
        <v>0.1000004044761732</v>
      </c>
      <c r="K550" s="29">
        <v>0</v>
      </c>
      <c r="L550" s="29">
        <v>0</v>
      </c>
      <c r="M550" s="29">
        <v>0</v>
      </c>
      <c r="N550" s="29">
        <v>0</v>
      </c>
      <c r="O550" s="29">
        <v>0</v>
      </c>
    </row>
    <row r="551" spans="1:15" x14ac:dyDescent="0.25">
      <c r="A551" t="str">
        <f t="shared" si="8"/>
        <v>LEULIS43181</v>
      </c>
      <c r="B551" s="3" t="s">
        <v>78</v>
      </c>
      <c r="C551" s="3" t="s">
        <v>79</v>
      </c>
      <c r="D551" s="4">
        <v>43181</v>
      </c>
      <c r="E551" s="3" t="s">
        <v>80</v>
      </c>
      <c r="F551" s="29">
        <v>2.3510126600536818</v>
      </c>
      <c r="G551" s="29">
        <v>0</v>
      </c>
      <c r="H551" s="29">
        <v>0</v>
      </c>
      <c r="I551" s="29">
        <v>0.24858257308040071</v>
      </c>
      <c r="J551" s="29">
        <v>2.5995952331340826</v>
      </c>
      <c r="K551" s="29">
        <v>1.273635301442855</v>
      </c>
      <c r="L551" s="29">
        <v>0</v>
      </c>
      <c r="M551" s="29">
        <v>0</v>
      </c>
      <c r="N551" s="29">
        <v>0.21665669721775194</v>
      </c>
      <c r="O551" s="29">
        <v>1.4902919986606069</v>
      </c>
    </row>
    <row r="552" spans="1:15" x14ac:dyDescent="0.25">
      <c r="A552" t="str">
        <f t="shared" si="8"/>
        <v>LLIQDF43181</v>
      </c>
      <c r="B552" s="3" t="s">
        <v>81</v>
      </c>
      <c r="C552" s="3" t="s">
        <v>82</v>
      </c>
      <c r="D552" s="4">
        <v>43181</v>
      </c>
      <c r="E552" s="3" t="s">
        <v>83</v>
      </c>
      <c r="F552" s="29">
        <v>0.2094624716634132</v>
      </c>
      <c r="G552" s="29">
        <v>0</v>
      </c>
      <c r="H552" s="29">
        <v>0</v>
      </c>
      <c r="I552" s="29">
        <v>5.3017640530905784E-3</v>
      </c>
      <c r="J552" s="29">
        <v>0.21476423571650377</v>
      </c>
      <c r="K552" s="29">
        <v>6.9442227685945768E-2</v>
      </c>
      <c r="L552" s="29">
        <v>0</v>
      </c>
      <c r="M552" s="29">
        <v>0</v>
      </c>
      <c r="N552" s="29">
        <v>5.2995363419307403E-3</v>
      </c>
      <c r="O552" s="29">
        <v>7.4741764027876509E-2</v>
      </c>
    </row>
    <row r="553" spans="1:15" x14ac:dyDescent="0.25">
      <c r="A553" t="str">
        <f t="shared" si="8"/>
        <v>LDBOND43182</v>
      </c>
      <c r="B553" s="3" t="s">
        <v>11</v>
      </c>
      <c r="C553" s="3" t="s">
        <v>12</v>
      </c>
      <c r="D553" s="4">
        <v>43182</v>
      </c>
      <c r="E553" s="3" t="s">
        <v>13</v>
      </c>
      <c r="F553" s="29">
        <v>1.070019286241767</v>
      </c>
      <c r="G553" s="29">
        <v>0</v>
      </c>
      <c r="H553" s="29">
        <v>0</v>
      </c>
      <c r="I553" s="29">
        <v>9.5403080211035343E-2</v>
      </c>
      <c r="J553" s="29">
        <v>1.1654223664528023</v>
      </c>
      <c r="K553" s="29">
        <v>0.56634534799249914</v>
      </c>
      <c r="L553" s="29">
        <v>0</v>
      </c>
      <c r="M553" s="29">
        <v>0</v>
      </c>
      <c r="N553" s="29">
        <v>9.474312023702039E-2</v>
      </c>
      <c r="O553" s="29">
        <v>0.6610884682295195</v>
      </c>
    </row>
    <row r="554" spans="1:15" x14ac:dyDescent="0.25">
      <c r="A554" t="str">
        <f t="shared" si="8"/>
        <v>LDCPO243182</v>
      </c>
      <c r="B554" s="3" t="s">
        <v>14</v>
      </c>
      <c r="C554" s="3" t="s">
        <v>15</v>
      </c>
      <c r="D554" s="4">
        <v>43182</v>
      </c>
      <c r="E554" s="3" t="s">
        <v>16</v>
      </c>
      <c r="F554" s="29">
        <v>2.2500783805386204</v>
      </c>
      <c r="G554" s="29">
        <v>0</v>
      </c>
      <c r="H554" s="29">
        <v>0</v>
      </c>
      <c r="I554" s="29">
        <v>0.28801797739535384</v>
      </c>
      <c r="J554" s="29">
        <v>2.5380963579339744</v>
      </c>
      <c r="K554" s="29">
        <v>1.7501111991089935</v>
      </c>
      <c r="L554" s="29">
        <v>0</v>
      </c>
      <c r="M554" s="29">
        <v>0</v>
      </c>
      <c r="N554" s="29">
        <v>0.28805902956589502</v>
      </c>
      <c r="O554" s="29">
        <v>2.0381702286748884</v>
      </c>
    </row>
    <row r="555" spans="1:15" x14ac:dyDescent="0.25">
      <c r="A555" t="str">
        <f t="shared" si="8"/>
        <v>LDDAF143182</v>
      </c>
      <c r="B555" s="3" t="s">
        <v>17</v>
      </c>
      <c r="C555" s="3" t="s">
        <v>18</v>
      </c>
      <c r="D555" s="4">
        <v>43182</v>
      </c>
      <c r="E555" s="5" t="s">
        <v>19</v>
      </c>
      <c r="F555" s="29">
        <v>2.2500866981559944</v>
      </c>
      <c r="G555" s="29">
        <v>0</v>
      </c>
      <c r="H555" s="29">
        <v>0</v>
      </c>
      <c r="I555" s="29">
        <v>0.17461101776469146</v>
      </c>
      <c r="J555" s="29">
        <v>2.4246977159206859</v>
      </c>
      <c r="K555" s="29">
        <v>1.0800116939317417</v>
      </c>
      <c r="L555" s="29">
        <v>0</v>
      </c>
      <c r="M555" s="29">
        <v>0</v>
      </c>
      <c r="N555" s="29">
        <v>0.17460562756381326</v>
      </c>
      <c r="O555" s="29">
        <v>1.2546173214955549</v>
      </c>
    </row>
    <row r="556" spans="1:15" x14ac:dyDescent="0.25">
      <c r="A556" t="str">
        <f t="shared" si="8"/>
        <v>LDDAF243182</v>
      </c>
      <c r="B556" s="3" t="s">
        <v>20</v>
      </c>
      <c r="C556" s="3" t="s">
        <v>21</v>
      </c>
      <c r="D556" s="4">
        <v>43182</v>
      </c>
      <c r="E556" s="3" t="s">
        <v>22</v>
      </c>
      <c r="F556" s="29">
        <v>2.2500879451163613</v>
      </c>
      <c r="G556" s="29">
        <v>0</v>
      </c>
      <c r="H556" s="29">
        <v>0</v>
      </c>
      <c r="I556" s="29">
        <v>0.19801242508250919</v>
      </c>
      <c r="J556" s="29">
        <v>2.4481003701988704</v>
      </c>
      <c r="K556" s="29">
        <v>1.2200160486536336</v>
      </c>
      <c r="L556" s="29">
        <v>0</v>
      </c>
      <c r="M556" s="29">
        <v>0</v>
      </c>
      <c r="N556" s="29">
        <v>0.19800653841855853</v>
      </c>
      <c r="O556" s="29">
        <v>1.4180225870721921</v>
      </c>
    </row>
    <row r="557" spans="1:15" x14ac:dyDescent="0.25">
      <c r="A557" t="str">
        <f t="shared" si="8"/>
        <v>LDDAF343182</v>
      </c>
      <c r="B557" s="3" t="s">
        <v>23</v>
      </c>
      <c r="C557" s="3" t="s">
        <v>24</v>
      </c>
      <c r="D557" s="4">
        <v>43182</v>
      </c>
      <c r="E557" s="3" t="s">
        <v>25</v>
      </c>
      <c r="F557" s="29">
        <v>2.250086150684512</v>
      </c>
      <c r="G557" s="29">
        <v>0</v>
      </c>
      <c r="H557" s="29">
        <v>0</v>
      </c>
      <c r="I557" s="29">
        <v>0.19621027878966063</v>
      </c>
      <c r="J557" s="29">
        <v>2.4462964294741725</v>
      </c>
      <c r="K557" s="29">
        <v>1.2300190596835994</v>
      </c>
      <c r="L557" s="29">
        <v>0</v>
      </c>
      <c r="M557" s="29">
        <v>0</v>
      </c>
      <c r="N557" s="29">
        <v>0.19620888869936051</v>
      </c>
      <c r="O557" s="29">
        <v>1.4262279483829599</v>
      </c>
    </row>
    <row r="558" spans="1:15" x14ac:dyDescent="0.25">
      <c r="A558" t="str">
        <f t="shared" si="8"/>
        <v>LDGETF43182</v>
      </c>
      <c r="B558" s="3" t="s">
        <v>26</v>
      </c>
      <c r="C558" s="3" t="s">
        <v>27</v>
      </c>
      <c r="D558" s="4">
        <v>43182</v>
      </c>
      <c r="E558" s="3" t="s">
        <v>97</v>
      </c>
      <c r="F558" s="29">
        <v>0.25000159721452697</v>
      </c>
      <c r="G558" s="29">
        <v>0</v>
      </c>
      <c r="H558" s="29">
        <v>0</v>
      </c>
      <c r="I558" s="29">
        <v>2.7000325475517225E-2</v>
      </c>
      <c r="J558" s="29">
        <v>0.2770019226900442</v>
      </c>
      <c r="K558" s="29">
        <v>0</v>
      </c>
      <c r="L558" s="29">
        <v>0</v>
      </c>
      <c r="M558" s="29">
        <v>0</v>
      </c>
      <c r="N558" s="29">
        <v>0</v>
      </c>
      <c r="O558" s="29">
        <v>0</v>
      </c>
    </row>
    <row r="559" spans="1:15" x14ac:dyDescent="0.25">
      <c r="A559" t="str">
        <f t="shared" si="8"/>
        <v>LDGSEC43182</v>
      </c>
      <c r="B559" s="3" t="s">
        <v>29</v>
      </c>
      <c r="C559" s="3" t="s">
        <v>30</v>
      </c>
      <c r="D559" s="4">
        <v>43182</v>
      </c>
      <c r="E559" s="3" t="s">
        <v>31</v>
      </c>
      <c r="F559" s="29">
        <v>2.2500991497882286</v>
      </c>
      <c r="G559" s="29">
        <v>0</v>
      </c>
      <c r="H559" s="29">
        <v>0.2</v>
      </c>
      <c r="I559" s="29">
        <v>0.27541935367016496</v>
      </c>
      <c r="J559" s="29">
        <v>2.7255185034583937</v>
      </c>
      <c r="K559" s="29">
        <v>1.3470995873441851</v>
      </c>
      <c r="L559" s="29">
        <v>0</v>
      </c>
      <c r="M559" s="29">
        <v>0.2</v>
      </c>
      <c r="N559" s="29">
        <v>0.27128723446150671</v>
      </c>
      <c r="O559" s="29">
        <v>1.8183868218056918</v>
      </c>
    </row>
    <row r="560" spans="1:15" x14ac:dyDescent="0.25">
      <c r="A560" t="str">
        <f t="shared" si="8"/>
        <v>LDINPF43182</v>
      </c>
      <c r="B560" s="3" t="s">
        <v>32</v>
      </c>
      <c r="C560" s="3" t="s">
        <v>33</v>
      </c>
      <c r="D560" s="4">
        <v>43182</v>
      </c>
      <c r="E560" s="3" t="s">
        <v>34</v>
      </c>
      <c r="F560" s="29">
        <v>1.1301690481422326</v>
      </c>
      <c r="G560" s="29">
        <v>0</v>
      </c>
      <c r="H560" s="29">
        <v>0</v>
      </c>
      <c r="I560" s="29">
        <v>6.8411258941523764E-2</v>
      </c>
      <c r="J560" s="29">
        <v>1.1985803070837564</v>
      </c>
      <c r="K560" s="29">
        <v>0.4773037316790989</v>
      </c>
      <c r="L560" s="29">
        <v>0</v>
      </c>
      <c r="M560" s="29">
        <v>0</v>
      </c>
      <c r="N560" s="29">
        <v>6.7915109700770679E-2</v>
      </c>
      <c r="O560" s="29">
        <v>0.54521884137986953</v>
      </c>
    </row>
    <row r="561" spans="1:15" x14ac:dyDescent="0.25">
      <c r="A561" t="str">
        <f t="shared" si="8"/>
        <v>LDMIPF43182</v>
      </c>
      <c r="B561" s="3" t="s">
        <v>35</v>
      </c>
      <c r="C561" s="3" t="s">
        <v>36</v>
      </c>
      <c r="D561" s="4">
        <v>43182</v>
      </c>
      <c r="E561" s="3" t="s">
        <v>37</v>
      </c>
      <c r="F561" s="29">
        <v>2.2402559637328219</v>
      </c>
      <c r="G561" s="29">
        <v>-1.3254517893530018</v>
      </c>
      <c r="H561" s="29">
        <v>0.2</v>
      </c>
      <c r="I561" s="29">
        <v>0.32762365849022995</v>
      </c>
      <c r="J561" s="29">
        <v>1.4424278328700499</v>
      </c>
      <c r="K561" s="29">
        <v>1.5400851753123039</v>
      </c>
      <c r="L561" s="29">
        <v>0</v>
      </c>
      <c r="M561" s="29">
        <v>0.2</v>
      </c>
      <c r="N561" s="29">
        <v>0.30243440745573041</v>
      </c>
      <c r="O561" s="29">
        <v>2.0425195827680342</v>
      </c>
    </row>
    <row r="562" spans="1:15" x14ac:dyDescent="0.25">
      <c r="A562" t="str">
        <f t="shared" si="8"/>
        <v>LDSAPF43182</v>
      </c>
      <c r="B562" s="3" t="s">
        <v>38</v>
      </c>
      <c r="C562" s="3" t="s">
        <v>39</v>
      </c>
      <c r="D562" s="4">
        <v>43182</v>
      </c>
      <c r="E562" s="3" t="s">
        <v>40</v>
      </c>
      <c r="F562" s="29">
        <v>0.80004444150922305</v>
      </c>
      <c r="G562" s="29">
        <v>0</v>
      </c>
      <c r="H562" s="29">
        <v>0</v>
      </c>
      <c r="I562" s="29">
        <v>3.9602748270811575E-2</v>
      </c>
      <c r="J562" s="29">
        <v>0.83964718978003461</v>
      </c>
      <c r="K562" s="29">
        <v>0.26477480620537847</v>
      </c>
      <c r="L562" s="29">
        <v>0</v>
      </c>
      <c r="M562" s="29">
        <v>0</v>
      </c>
      <c r="N562" s="29">
        <v>3.8659485102813168E-2</v>
      </c>
      <c r="O562" s="29">
        <v>0.30343429130819166</v>
      </c>
    </row>
    <row r="563" spans="1:15" x14ac:dyDescent="0.25">
      <c r="A563" t="str">
        <f t="shared" si="8"/>
        <v>LEBALF43182</v>
      </c>
      <c r="B563" s="3" t="s">
        <v>41</v>
      </c>
      <c r="C563" s="3" t="s">
        <v>42</v>
      </c>
      <c r="D563" s="4">
        <v>43182</v>
      </c>
      <c r="E563" s="3" t="s">
        <v>43</v>
      </c>
      <c r="F563" s="29">
        <v>2.3262271214289516</v>
      </c>
      <c r="G563" s="29">
        <v>0</v>
      </c>
      <c r="H563" s="29">
        <v>0.2</v>
      </c>
      <c r="I563" s="29">
        <v>5.871343682305212E-2</v>
      </c>
      <c r="J563" s="29">
        <v>2.5849405582520038</v>
      </c>
      <c r="K563" s="29">
        <v>0.32426802946570393</v>
      </c>
      <c r="L563" s="29">
        <v>0</v>
      </c>
      <c r="M563" s="29">
        <v>0.2</v>
      </c>
      <c r="N563" s="29">
        <v>5.8368777414346866E-2</v>
      </c>
      <c r="O563" s="29">
        <v>0.58263680688005082</v>
      </c>
    </row>
    <row r="564" spans="1:15" x14ac:dyDescent="0.25">
      <c r="A564" t="str">
        <f t="shared" si="8"/>
        <v>LEBFSF43182</v>
      </c>
      <c r="B564" s="3" t="s">
        <v>44</v>
      </c>
      <c r="C564" s="3" t="s">
        <v>45</v>
      </c>
      <c r="D564" s="4">
        <v>43182</v>
      </c>
      <c r="E564" s="3" t="s">
        <v>46</v>
      </c>
      <c r="F564" s="29">
        <v>2.500120807419667</v>
      </c>
      <c r="G564" s="29">
        <v>0</v>
      </c>
      <c r="H564" s="29">
        <v>0.2</v>
      </c>
      <c r="I564" s="29">
        <v>0.21961859229613104</v>
      </c>
      <c r="J564" s="29">
        <v>2.9197393997157981</v>
      </c>
      <c r="K564" s="29">
        <v>1.0355095074204803</v>
      </c>
      <c r="L564" s="29">
        <v>0</v>
      </c>
      <c r="M564" s="29">
        <v>0.2</v>
      </c>
      <c r="N564" s="29">
        <v>0.20799313171049458</v>
      </c>
      <c r="O564" s="29">
        <v>1.4435026391309749</v>
      </c>
    </row>
    <row r="565" spans="1:15" x14ac:dyDescent="0.25">
      <c r="A565" t="str">
        <f t="shared" si="8"/>
        <v>LECHID43182</v>
      </c>
      <c r="B565" s="3" t="s">
        <v>47</v>
      </c>
      <c r="C565" s="3" t="s">
        <v>48</v>
      </c>
      <c r="D565" s="4">
        <v>43182</v>
      </c>
      <c r="E565" s="3" t="s">
        <v>49</v>
      </c>
      <c r="F565" s="29">
        <v>2.4751736182143484</v>
      </c>
      <c r="G565" s="29">
        <v>0</v>
      </c>
      <c r="H565" s="29">
        <v>0</v>
      </c>
      <c r="I565" s="29">
        <v>0.26913078289618009</v>
      </c>
      <c r="J565" s="29">
        <v>2.7443044011105284</v>
      </c>
      <c r="K565" s="29">
        <v>1.4768970783067465</v>
      </c>
      <c r="L565" s="29">
        <v>0</v>
      </c>
      <c r="M565" s="29">
        <v>0</v>
      </c>
      <c r="N565" s="29">
        <v>0.25146556928848501</v>
      </c>
      <c r="O565" s="29">
        <v>1.7283626475952316</v>
      </c>
    </row>
    <row r="566" spans="1:15" x14ac:dyDescent="0.25">
      <c r="A566" t="str">
        <f t="shared" si="8"/>
        <v>LEEQTF43182</v>
      </c>
      <c r="B566" s="3" t="s">
        <v>50</v>
      </c>
      <c r="C566" s="3" t="s">
        <v>51</v>
      </c>
      <c r="D566" s="4">
        <v>43182</v>
      </c>
      <c r="E566" s="3" t="s">
        <v>52</v>
      </c>
      <c r="F566" s="29">
        <v>2.325221837086223</v>
      </c>
      <c r="G566" s="29">
        <v>0</v>
      </c>
      <c r="H566" s="29">
        <v>0.2</v>
      </c>
      <c r="I566" s="29">
        <v>0.28894134336815352</v>
      </c>
      <c r="J566" s="29">
        <v>2.8141631804543765</v>
      </c>
      <c r="K566" s="29">
        <v>1.4633921020963245</v>
      </c>
      <c r="L566" s="29">
        <v>0</v>
      </c>
      <c r="M566" s="29">
        <v>0.2</v>
      </c>
      <c r="N566" s="29">
        <v>0.28682114689036486</v>
      </c>
      <c r="O566" s="29">
        <v>1.9502132489866892</v>
      </c>
    </row>
    <row r="567" spans="1:15" x14ac:dyDescent="0.25">
      <c r="A567" t="str">
        <f t="shared" si="8"/>
        <v>LEGROW43182</v>
      </c>
      <c r="B567" s="3" t="s">
        <v>53</v>
      </c>
      <c r="C567" s="3" t="s">
        <v>54</v>
      </c>
      <c r="D567" s="4">
        <v>43182</v>
      </c>
      <c r="E567" s="3" t="s">
        <v>55</v>
      </c>
      <c r="F567" s="29">
        <v>2.3553859191333779</v>
      </c>
      <c r="G567" s="29">
        <v>0</v>
      </c>
      <c r="H567" s="29">
        <v>0.2</v>
      </c>
      <c r="I567" s="29">
        <v>0.27637025707260138</v>
      </c>
      <c r="J567" s="29">
        <v>2.8317561762059795</v>
      </c>
      <c r="K567" s="29">
        <v>1.3996523453388048</v>
      </c>
      <c r="L567" s="29">
        <v>0</v>
      </c>
      <c r="M567" s="29">
        <v>0.2</v>
      </c>
      <c r="N567" s="29">
        <v>0.27354780582572563</v>
      </c>
      <c r="O567" s="29">
        <v>1.8732001511645304</v>
      </c>
    </row>
    <row r="568" spans="1:15" x14ac:dyDescent="0.25">
      <c r="A568" t="str">
        <f t="shared" si="8"/>
        <v>LEINFA43182</v>
      </c>
      <c r="B568" s="3" t="s">
        <v>56</v>
      </c>
      <c r="C568" s="3" t="s">
        <v>57</v>
      </c>
      <c r="D568" s="4">
        <v>43182</v>
      </c>
      <c r="E568" s="3" t="s">
        <v>58</v>
      </c>
      <c r="F568" s="29">
        <v>2.5001240667339273</v>
      </c>
      <c r="G568" s="29">
        <v>0</v>
      </c>
      <c r="H568" s="29">
        <v>0.2</v>
      </c>
      <c r="I568" s="29">
        <v>0.25382106484374733</v>
      </c>
      <c r="J568" s="29">
        <v>2.953945131577675</v>
      </c>
      <c r="K568" s="29">
        <v>1.2124516016542854</v>
      </c>
      <c r="L568" s="29">
        <v>0</v>
      </c>
      <c r="M568" s="29">
        <v>0.2</v>
      </c>
      <c r="N568" s="29">
        <v>0.24165009679839819</v>
      </c>
      <c r="O568" s="29">
        <v>1.6541016984526835</v>
      </c>
    </row>
    <row r="569" spans="1:15" x14ac:dyDescent="0.25">
      <c r="A569" t="str">
        <f t="shared" si="8"/>
        <v>LEINNF43182</v>
      </c>
      <c r="B569" s="3" t="s">
        <v>59</v>
      </c>
      <c r="C569" s="3" t="s">
        <v>60</v>
      </c>
      <c r="D569" s="4">
        <v>43182</v>
      </c>
      <c r="E569" s="3" t="s">
        <v>93</v>
      </c>
      <c r="F569" s="29">
        <v>1.2000244959903588</v>
      </c>
      <c r="G569" s="29">
        <v>0</v>
      </c>
      <c r="H569" s="29">
        <v>0</v>
      </c>
      <c r="I569" s="29">
        <v>4.500650654424098E-2</v>
      </c>
      <c r="J569" s="29">
        <v>1.2450310025345996</v>
      </c>
      <c r="K569" s="29">
        <v>0.64441810429842505</v>
      </c>
      <c r="L569" s="29">
        <v>0</v>
      </c>
      <c r="M569" s="29">
        <v>0</v>
      </c>
      <c r="N569" s="29">
        <v>4.3993306673023022E-2</v>
      </c>
      <c r="O569" s="29">
        <v>0.68841141097144809</v>
      </c>
    </row>
    <row r="570" spans="1:15" x14ac:dyDescent="0.25">
      <c r="A570" t="str">
        <f t="shared" si="8"/>
        <v>LEINSX43182</v>
      </c>
      <c r="B570" s="3" t="s">
        <v>61</v>
      </c>
      <c r="C570" s="3" t="s">
        <v>62</v>
      </c>
      <c r="D570" s="4">
        <v>43182</v>
      </c>
      <c r="E570" s="3" t="s">
        <v>92</v>
      </c>
      <c r="F570" s="29">
        <v>1.7000581397819983</v>
      </c>
      <c r="G570" s="29">
        <v>0</v>
      </c>
      <c r="H570" s="29">
        <v>0</v>
      </c>
      <c r="I570" s="29">
        <v>0.12600882943658412</v>
      </c>
      <c r="J570" s="29">
        <v>1.8260669692185825</v>
      </c>
      <c r="K570" s="29">
        <v>1.1375985611588197</v>
      </c>
      <c r="L570" s="29">
        <v>0</v>
      </c>
      <c r="M570" s="29">
        <v>0</v>
      </c>
      <c r="N570" s="29">
        <v>0.11475846975094157</v>
      </c>
      <c r="O570" s="29">
        <v>1.2523570309097614</v>
      </c>
    </row>
    <row r="571" spans="1:15" x14ac:dyDescent="0.25">
      <c r="A571" t="str">
        <f t="shared" si="8"/>
        <v>LEMIDF43182</v>
      </c>
      <c r="B571" s="3" t="s">
        <v>63</v>
      </c>
      <c r="C571" s="3" t="s">
        <v>64</v>
      </c>
      <c r="D571" s="4">
        <v>43182</v>
      </c>
      <c r="E571" s="3" t="s">
        <v>65</v>
      </c>
      <c r="F571" s="29">
        <v>2.3408670061584465</v>
      </c>
      <c r="G571" s="29">
        <v>0</v>
      </c>
      <c r="H571" s="29">
        <v>0.2</v>
      </c>
      <c r="I571" s="29">
        <v>6.1348716926094275E-2</v>
      </c>
      <c r="J571" s="29">
        <v>2.6022157230845409</v>
      </c>
      <c r="K571" s="29">
        <v>0.33131220831627112</v>
      </c>
      <c r="L571" s="29">
        <v>0</v>
      </c>
      <c r="M571" s="29">
        <v>0.2</v>
      </c>
      <c r="N571" s="29">
        <v>5.963553528528457E-2</v>
      </c>
      <c r="O571" s="29">
        <v>0.59094774360155566</v>
      </c>
    </row>
    <row r="572" spans="1:15" x14ac:dyDescent="0.25">
      <c r="A572" t="str">
        <f t="shared" si="8"/>
        <v>LET10043182</v>
      </c>
      <c r="B572" s="3" t="s">
        <v>66</v>
      </c>
      <c r="C572" s="3" t="s">
        <v>67</v>
      </c>
      <c r="D572" s="4">
        <v>43182</v>
      </c>
      <c r="E572" s="3" t="s">
        <v>98</v>
      </c>
      <c r="F572" s="29">
        <v>0.24987709814154985</v>
      </c>
      <c r="G572" s="29">
        <v>0</v>
      </c>
      <c r="H572" s="29">
        <v>0</v>
      </c>
      <c r="I572" s="29">
        <v>8.9775287386104179E-3</v>
      </c>
      <c r="J572" s="29">
        <v>0.25885462688016025</v>
      </c>
      <c r="K572" s="29">
        <v>0</v>
      </c>
      <c r="L572" s="29">
        <v>0</v>
      </c>
      <c r="M572" s="29">
        <v>0</v>
      </c>
      <c r="N572" s="29">
        <v>0</v>
      </c>
      <c r="O572" s="29">
        <v>0</v>
      </c>
    </row>
    <row r="573" spans="1:15" x14ac:dyDescent="0.25">
      <c r="A573" t="str">
        <f t="shared" si="8"/>
        <v>LETAXP43182</v>
      </c>
      <c r="B573" s="3" t="s">
        <v>69</v>
      </c>
      <c r="C573" s="3" t="s">
        <v>70</v>
      </c>
      <c r="D573" s="4">
        <v>43182</v>
      </c>
      <c r="E573" s="3" t="s">
        <v>71</v>
      </c>
      <c r="F573" s="29">
        <v>2.4119871861124205</v>
      </c>
      <c r="G573" s="29">
        <v>0</v>
      </c>
      <c r="H573" s="29">
        <v>0</v>
      </c>
      <c r="I573" s="29">
        <v>0.25775769089794975</v>
      </c>
      <c r="J573" s="29">
        <v>2.6697448770103702</v>
      </c>
      <c r="K573" s="29">
        <v>1.4380565694966845</v>
      </c>
      <c r="L573" s="29">
        <v>0</v>
      </c>
      <c r="M573" s="29">
        <v>0</v>
      </c>
      <c r="N573" s="29">
        <v>0.24446421892932754</v>
      </c>
      <c r="O573" s="29">
        <v>1.682520788426012</v>
      </c>
    </row>
    <row r="574" spans="1:15" x14ac:dyDescent="0.25">
      <c r="A574" t="str">
        <f t="shared" si="8"/>
        <v>LETF5043182</v>
      </c>
      <c r="B574" s="3" t="s">
        <v>72</v>
      </c>
      <c r="C574" s="3" t="s">
        <v>73</v>
      </c>
      <c r="D574" s="4">
        <v>43182</v>
      </c>
      <c r="E574" s="3" t="s">
        <v>99</v>
      </c>
      <c r="F574" s="29">
        <v>9.9985344147176969E-2</v>
      </c>
      <c r="G574" s="29">
        <v>0</v>
      </c>
      <c r="H574" s="29">
        <v>0</v>
      </c>
      <c r="I574" s="29">
        <v>1.7972797568791739E-3</v>
      </c>
      <c r="J574" s="29">
        <v>0.10178262390405614</v>
      </c>
      <c r="K574" s="29">
        <v>0</v>
      </c>
      <c r="L574" s="29">
        <v>0</v>
      </c>
      <c r="M574" s="29">
        <v>0</v>
      </c>
      <c r="N574" s="29">
        <v>0</v>
      </c>
      <c r="O574" s="29">
        <v>0</v>
      </c>
    </row>
    <row r="575" spans="1:15" x14ac:dyDescent="0.25">
      <c r="A575" t="str">
        <f t="shared" si="8"/>
        <v>LETFSX43182</v>
      </c>
      <c r="B575" s="3" t="s">
        <v>75</v>
      </c>
      <c r="C575" s="3" t="s">
        <v>76</v>
      </c>
      <c r="D575" s="4">
        <v>43182</v>
      </c>
      <c r="E575" s="3" t="s">
        <v>100</v>
      </c>
      <c r="F575" s="29">
        <v>0.10000006573671778</v>
      </c>
      <c r="G575" s="29">
        <v>0</v>
      </c>
      <c r="H575" s="29">
        <v>0</v>
      </c>
      <c r="I575" s="29">
        <v>0</v>
      </c>
      <c r="J575" s="29">
        <v>0.10000006573671778</v>
      </c>
      <c r="K575" s="29">
        <v>0</v>
      </c>
      <c r="L575" s="29">
        <v>0</v>
      </c>
      <c r="M575" s="29">
        <v>0</v>
      </c>
      <c r="N575" s="29">
        <v>0</v>
      </c>
      <c r="O575" s="29">
        <v>0</v>
      </c>
    </row>
    <row r="576" spans="1:15" x14ac:dyDescent="0.25">
      <c r="A576" t="str">
        <f t="shared" si="8"/>
        <v>LEULIS43182</v>
      </c>
      <c r="B576" s="3" t="s">
        <v>78</v>
      </c>
      <c r="C576" s="3" t="s">
        <v>79</v>
      </c>
      <c r="D576" s="4">
        <v>43182</v>
      </c>
      <c r="E576" s="3" t="s">
        <v>80</v>
      </c>
      <c r="F576" s="29">
        <v>2.3517986526455092</v>
      </c>
      <c r="G576" s="29">
        <v>0</v>
      </c>
      <c r="H576" s="29">
        <v>0</v>
      </c>
      <c r="I576" s="29">
        <v>0.24872421091686672</v>
      </c>
      <c r="J576" s="29">
        <v>2.6005228635623761</v>
      </c>
      <c r="K576" s="29">
        <v>1.2738166592795288</v>
      </c>
      <c r="L576" s="29">
        <v>0</v>
      </c>
      <c r="M576" s="29">
        <v>0</v>
      </c>
      <c r="N576" s="29">
        <v>0.21669286005378116</v>
      </c>
      <c r="O576" s="29">
        <v>1.49050951933331</v>
      </c>
    </row>
    <row r="577" spans="1:15" x14ac:dyDescent="0.25">
      <c r="A577" t="str">
        <f t="shared" si="8"/>
        <v>LLIQDF43182</v>
      </c>
      <c r="B577" s="3" t="s">
        <v>81</v>
      </c>
      <c r="C577" s="3" t="s">
        <v>82</v>
      </c>
      <c r="D577" s="4">
        <v>43182</v>
      </c>
      <c r="E577" s="3" t="s">
        <v>83</v>
      </c>
      <c r="F577" s="29">
        <v>0.20942860582005349</v>
      </c>
      <c r="G577" s="29">
        <v>0</v>
      </c>
      <c r="H577" s="29">
        <v>0</v>
      </c>
      <c r="I577" s="29">
        <v>5.2960172967822152E-3</v>
      </c>
      <c r="J577" s="29">
        <v>0.21472462311683571</v>
      </c>
      <c r="K577" s="29">
        <v>6.9409867625786742E-2</v>
      </c>
      <c r="L577" s="29">
        <v>0</v>
      </c>
      <c r="M577" s="29">
        <v>0</v>
      </c>
      <c r="N577" s="29">
        <v>5.2937218408184395E-3</v>
      </c>
      <c r="O577" s="29">
        <v>7.4703589466605186E-2</v>
      </c>
    </row>
    <row r="578" spans="1:15" x14ac:dyDescent="0.25">
      <c r="A578" t="str">
        <f t="shared" si="8"/>
        <v>LDBOND43183</v>
      </c>
      <c r="B578" s="3" t="s">
        <v>11</v>
      </c>
      <c r="C578" s="3" t="s">
        <v>12</v>
      </c>
      <c r="D578" s="4">
        <v>43183</v>
      </c>
      <c r="E578" s="3" t="s">
        <v>13</v>
      </c>
      <c r="F578" s="29">
        <v>1.070018971524517</v>
      </c>
      <c r="G578" s="29">
        <v>0</v>
      </c>
      <c r="H578" s="29">
        <v>0</v>
      </c>
      <c r="I578" s="29">
        <v>9.5402920976836572E-2</v>
      </c>
      <c r="J578" s="29">
        <v>1.1654218925013535</v>
      </c>
      <c r="K578" s="29">
        <v>0.56634569041270844</v>
      </c>
      <c r="L578" s="29">
        <v>0</v>
      </c>
      <c r="M578" s="29">
        <v>0</v>
      </c>
      <c r="N578" s="29">
        <v>9.4743671719253866E-2</v>
      </c>
      <c r="O578" s="29">
        <v>0.66108936213196234</v>
      </c>
    </row>
    <row r="579" spans="1:15" x14ac:dyDescent="0.25">
      <c r="A579" t="str">
        <f t="shared" si="8"/>
        <v>LDCPO243183</v>
      </c>
      <c r="B579" s="3" t="s">
        <v>14</v>
      </c>
      <c r="C579" s="3" t="s">
        <v>15</v>
      </c>
      <c r="D579" s="4">
        <v>43183</v>
      </c>
      <c r="E579" s="3" t="s">
        <v>16</v>
      </c>
      <c r="F579" s="29">
        <v>2.2500765921144215</v>
      </c>
      <c r="G579" s="29">
        <v>0</v>
      </c>
      <c r="H579" s="29">
        <v>0</v>
      </c>
      <c r="I579" s="29">
        <v>0.28801768625030816</v>
      </c>
      <c r="J579" s="29">
        <v>2.5380942783647296</v>
      </c>
      <c r="K579" s="29">
        <v>1.7501420187562602</v>
      </c>
      <c r="L579" s="29">
        <v>0</v>
      </c>
      <c r="M579" s="29">
        <v>0</v>
      </c>
      <c r="N579" s="29">
        <v>0.28803169733285439</v>
      </c>
      <c r="O579" s="29">
        <v>2.0381737160891147</v>
      </c>
    </row>
    <row r="580" spans="1:15" x14ac:dyDescent="0.25">
      <c r="A580" t="str">
        <f t="shared" ref="A580:A643" si="9">C580&amp;D580</f>
        <v>LDDAF143183</v>
      </c>
      <c r="B580" s="3" t="s">
        <v>17</v>
      </c>
      <c r="C580" s="3" t="s">
        <v>18</v>
      </c>
      <c r="D580" s="4">
        <v>43183</v>
      </c>
      <c r="E580" s="5" t="s">
        <v>19</v>
      </c>
      <c r="F580" s="29">
        <v>2.2500842283011577</v>
      </c>
      <c r="G580" s="29">
        <v>0</v>
      </c>
      <c r="H580" s="29">
        <v>0</v>
      </c>
      <c r="I580" s="29">
        <v>0.17460982493196575</v>
      </c>
      <c r="J580" s="29">
        <v>2.4246940532331234</v>
      </c>
      <c r="K580" s="29">
        <v>1.080014779034242</v>
      </c>
      <c r="L580" s="29">
        <v>0</v>
      </c>
      <c r="M580" s="29">
        <v>0</v>
      </c>
      <c r="N580" s="29">
        <v>0.17460781330423156</v>
      </c>
      <c r="O580" s="29">
        <v>1.2546225923384735</v>
      </c>
    </row>
    <row r="581" spans="1:15" x14ac:dyDescent="0.25">
      <c r="A581" t="str">
        <f t="shared" si="9"/>
        <v>LDDAF243183</v>
      </c>
      <c r="B581" s="3" t="s">
        <v>20</v>
      </c>
      <c r="C581" s="3" t="s">
        <v>21</v>
      </c>
      <c r="D581" s="4">
        <v>43183</v>
      </c>
      <c r="E581" s="3" t="s">
        <v>22</v>
      </c>
      <c r="F581" s="29">
        <v>2.2500879481447105</v>
      </c>
      <c r="G581" s="29">
        <v>0</v>
      </c>
      <c r="H581" s="29">
        <v>0</v>
      </c>
      <c r="I581" s="29">
        <v>0.19801309061276531</v>
      </c>
      <c r="J581" s="29">
        <v>2.4481010387574758</v>
      </c>
      <c r="K581" s="29">
        <v>1.2200118675910709</v>
      </c>
      <c r="L581" s="29">
        <v>0</v>
      </c>
      <c r="M581" s="29">
        <v>0</v>
      </c>
      <c r="N581" s="29">
        <v>0.19800701630698406</v>
      </c>
      <c r="O581" s="29">
        <v>1.418018883898055</v>
      </c>
    </row>
    <row r="582" spans="1:15" x14ac:dyDescent="0.25">
      <c r="A582" t="str">
        <f t="shared" si="9"/>
        <v>LDDAF343183</v>
      </c>
      <c r="B582" s="3" t="s">
        <v>23</v>
      </c>
      <c r="C582" s="3" t="s">
        <v>24</v>
      </c>
      <c r="D582" s="4">
        <v>43183</v>
      </c>
      <c r="E582" s="3" t="s">
        <v>25</v>
      </c>
      <c r="F582" s="29">
        <v>2.2500885979543384</v>
      </c>
      <c r="G582" s="29">
        <v>0</v>
      </c>
      <c r="H582" s="29">
        <v>0</v>
      </c>
      <c r="I582" s="29">
        <v>0.19621186773979962</v>
      </c>
      <c r="J582" s="29">
        <v>2.4463004656941378</v>
      </c>
      <c r="K582" s="29">
        <v>1.2300178112031219</v>
      </c>
      <c r="L582" s="29">
        <v>0</v>
      </c>
      <c r="M582" s="29">
        <v>0</v>
      </c>
      <c r="N582" s="29">
        <v>0.19620806386311435</v>
      </c>
      <c r="O582" s="29">
        <v>1.4262258750662362</v>
      </c>
    </row>
    <row r="583" spans="1:15" x14ac:dyDescent="0.25">
      <c r="A583" t="str">
        <f t="shared" si="9"/>
        <v>LDGETF43183</v>
      </c>
      <c r="B583" s="3" t="s">
        <v>26</v>
      </c>
      <c r="C583" s="3" t="s">
        <v>27</v>
      </c>
      <c r="D583" s="4">
        <v>43183</v>
      </c>
      <c r="E583" s="3" t="s">
        <v>97</v>
      </c>
      <c r="F583" s="29">
        <v>0.25000004525789732</v>
      </c>
      <c r="G583" s="29">
        <v>0</v>
      </c>
      <c r="H583" s="29">
        <v>0</v>
      </c>
      <c r="I583" s="29">
        <v>2.7000023489315874E-2</v>
      </c>
      <c r="J583" s="29">
        <v>0.27700006874721317</v>
      </c>
      <c r="K583" s="29">
        <v>0</v>
      </c>
      <c r="L583" s="29">
        <v>0</v>
      </c>
      <c r="M583" s="29">
        <v>0</v>
      </c>
      <c r="N583" s="29">
        <v>0</v>
      </c>
      <c r="O583" s="29">
        <v>0</v>
      </c>
    </row>
    <row r="584" spans="1:15" x14ac:dyDescent="0.25">
      <c r="A584" t="str">
        <f t="shared" si="9"/>
        <v>LDGSEC43183</v>
      </c>
      <c r="B584" s="3" t="s">
        <v>29</v>
      </c>
      <c r="C584" s="3" t="s">
        <v>30</v>
      </c>
      <c r="D584" s="4">
        <v>43183</v>
      </c>
      <c r="E584" s="3" t="s">
        <v>31</v>
      </c>
      <c r="F584" s="29">
        <v>2.2500980832018174</v>
      </c>
      <c r="G584" s="29">
        <v>0</v>
      </c>
      <c r="H584" s="29">
        <v>0.2</v>
      </c>
      <c r="I584" s="29">
        <v>0.27541810933625444</v>
      </c>
      <c r="J584" s="29">
        <v>2.725516192538072</v>
      </c>
      <c r="K584" s="29">
        <v>1.3470213906851458</v>
      </c>
      <c r="L584" s="29">
        <v>0</v>
      </c>
      <c r="M584" s="29">
        <v>0.2</v>
      </c>
      <c r="N584" s="29">
        <v>0.27127340878910933</v>
      </c>
      <c r="O584" s="29">
        <v>1.8182947994742551</v>
      </c>
    </row>
    <row r="585" spans="1:15" x14ac:dyDescent="0.25">
      <c r="A585" t="str">
        <f t="shared" si="9"/>
        <v>LDINPF43183</v>
      </c>
      <c r="B585" s="3" t="s">
        <v>32</v>
      </c>
      <c r="C585" s="3" t="s">
        <v>33</v>
      </c>
      <c r="D585" s="4">
        <v>43183</v>
      </c>
      <c r="E585" s="3" t="s">
        <v>34</v>
      </c>
      <c r="F585" s="29">
        <v>1.1300209614723808</v>
      </c>
      <c r="G585" s="29">
        <v>0</v>
      </c>
      <c r="H585" s="29">
        <v>0</v>
      </c>
      <c r="I585" s="29">
        <v>6.8401844949933968E-2</v>
      </c>
      <c r="J585" s="29">
        <v>1.1984228064223148</v>
      </c>
      <c r="K585" s="29">
        <v>0.47728932771840077</v>
      </c>
      <c r="L585" s="29">
        <v>0</v>
      </c>
      <c r="M585" s="29">
        <v>0</v>
      </c>
      <c r="N585" s="29">
        <v>6.7913764264378285E-2</v>
      </c>
      <c r="O585" s="29">
        <v>0.54520309198277905</v>
      </c>
    </row>
    <row r="586" spans="1:15" x14ac:dyDescent="0.25">
      <c r="A586" t="str">
        <f t="shared" si="9"/>
        <v>LDMIPF43183</v>
      </c>
      <c r="B586" s="3" t="s">
        <v>35</v>
      </c>
      <c r="C586" s="3" t="s">
        <v>36</v>
      </c>
      <c r="D586" s="4">
        <v>43183</v>
      </c>
      <c r="E586" s="3" t="s">
        <v>37</v>
      </c>
      <c r="F586" s="29">
        <v>2.2395668695360857</v>
      </c>
      <c r="G586" s="29">
        <v>-1.3253138196219922</v>
      </c>
      <c r="H586" s="29">
        <v>0.2</v>
      </c>
      <c r="I586" s="29">
        <v>0.3275335134482833</v>
      </c>
      <c r="J586" s="29">
        <v>1.4417865633623768</v>
      </c>
      <c r="K586" s="29">
        <v>1.5402210306754125</v>
      </c>
      <c r="L586" s="29">
        <v>0</v>
      </c>
      <c r="M586" s="29">
        <v>0.2</v>
      </c>
      <c r="N586" s="29">
        <v>0.30245726830960273</v>
      </c>
      <c r="O586" s="29">
        <v>2.042678298985015</v>
      </c>
    </row>
    <row r="587" spans="1:15" x14ac:dyDescent="0.25">
      <c r="A587" t="str">
        <f t="shared" si="9"/>
        <v>LDSAPF43183</v>
      </c>
      <c r="B587" s="3" t="s">
        <v>38</v>
      </c>
      <c r="C587" s="3" t="s">
        <v>39</v>
      </c>
      <c r="D587" s="4">
        <v>43183</v>
      </c>
      <c r="E587" s="3" t="s">
        <v>40</v>
      </c>
      <c r="F587" s="29">
        <v>0.80000938442493208</v>
      </c>
      <c r="G587" s="29">
        <v>0</v>
      </c>
      <c r="H587" s="29">
        <v>0</v>
      </c>
      <c r="I587" s="29">
        <v>3.9600944508051093E-2</v>
      </c>
      <c r="J587" s="29">
        <v>0.83961032893298315</v>
      </c>
      <c r="K587" s="29">
        <v>0.2648017150321732</v>
      </c>
      <c r="L587" s="29">
        <v>0</v>
      </c>
      <c r="M587" s="29">
        <v>0</v>
      </c>
      <c r="N587" s="29">
        <v>3.8664435982435387E-2</v>
      </c>
      <c r="O587" s="29">
        <v>0.30346615101460861</v>
      </c>
    </row>
    <row r="588" spans="1:15" x14ac:dyDescent="0.25">
      <c r="A588" t="str">
        <f t="shared" si="9"/>
        <v>LEBALF43183</v>
      </c>
      <c r="B588" s="3" t="s">
        <v>41</v>
      </c>
      <c r="C588" s="3" t="s">
        <v>42</v>
      </c>
      <c r="D588" s="4">
        <v>43183</v>
      </c>
      <c r="E588" s="3" t="s">
        <v>43</v>
      </c>
      <c r="F588" s="29">
        <v>2.3260502378570949</v>
      </c>
      <c r="G588" s="29">
        <v>0</v>
      </c>
      <c r="H588" s="29">
        <v>0.2</v>
      </c>
      <c r="I588" s="29">
        <v>5.8681524709355469E-2</v>
      </c>
      <c r="J588" s="29">
        <v>2.5847317625664505</v>
      </c>
      <c r="K588" s="29">
        <v>0.32410522883582565</v>
      </c>
      <c r="L588" s="29">
        <v>0</v>
      </c>
      <c r="M588" s="29">
        <v>0.2</v>
      </c>
      <c r="N588" s="29">
        <v>5.8339515326778967E-2</v>
      </c>
      <c r="O588" s="29">
        <v>0.58244474416260461</v>
      </c>
    </row>
    <row r="589" spans="1:15" x14ac:dyDescent="0.25">
      <c r="A589" t="str">
        <f t="shared" si="9"/>
        <v>LEBFSF43183</v>
      </c>
      <c r="B589" s="3" t="s">
        <v>44</v>
      </c>
      <c r="C589" s="3" t="s">
        <v>45</v>
      </c>
      <c r="D589" s="4">
        <v>43183</v>
      </c>
      <c r="E589" s="3" t="s">
        <v>46</v>
      </c>
      <c r="F589" s="29">
        <v>2.5001212244159956</v>
      </c>
      <c r="G589" s="29">
        <v>0</v>
      </c>
      <c r="H589" s="29">
        <v>0.2</v>
      </c>
      <c r="I589" s="29">
        <v>0.21961774934445349</v>
      </c>
      <c r="J589" s="29">
        <v>2.9197389737604493</v>
      </c>
      <c r="K589" s="29">
        <v>1.0370991978152853</v>
      </c>
      <c r="L589" s="29">
        <v>0</v>
      </c>
      <c r="M589" s="29">
        <v>0.2</v>
      </c>
      <c r="N589" s="29">
        <v>0.20828669852651763</v>
      </c>
      <c r="O589" s="29">
        <v>1.4453858963418029</v>
      </c>
    </row>
    <row r="590" spans="1:15" x14ac:dyDescent="0.25">
      <c r="A590" t="str">
        <f t="shared" si="9"/>
        <v>LECHID43183</v>
      </c>
      <c r="B590" s="3" t="s">
        <v>47</v>
      </c>
      <c r="C590" s="3" t="s">
        <v>48</v>
      </c>
      <c r="D590" s="4">
        <v>43183</v>
      </c>
      <c r="E590" s="3" t="s">
        <v>49</v>
      </c>
      <c r="F590" s="29">
        <v>2.4751568791960485</v>
      </c>
      <c r="G590" s="29">
        <v>0</v>
      </c>
      <c r="H590" s="29">
        <v>0</v>
      </c>
      <c r="I590" s="29">
        <v>0.26912642377617635</v>
      </c>
      <c r="J590" s="29">
        <v>2.7442833029722249</v>
      </c>
      <c r="K590" s="29">
        <v>1.4773279016647425</v>
      </c>
      <c r="L590" s="29">
        <v>0</v>
      </c>
      <c r="M590" s="29">
        <v>0</v>
      </c>
      <c r="N590" s="29">
        <v>0.25154404148510157</v>
      </c>
      <c r="O590" s="29">
        <v>1.728871943149844</v>
      </c>
    </row>
    <row r="591" spans="1:15" x14ac:dyDescent="0.25">
      <c r="A591" t="str">
        <f t="shared" si="9"/>
        <v>LEEQTF43183</v>
      </c>
      <c r="B591" s="3" t="s">
        <v>50</v>
      </c>
      <c r="C591" s="3" t="s">
        <v>51</v>
      </c>
      <c r="D591" s="4">
        <v>43183</v>
      </c>
      <c r="E591" s="3" t="s">
        <v>52</v>
      </c>
      <c r="F591" s="29">
        <v>2.3261612291457836</v>
      </c>
      <c r="G591" s="29">
        <v>0</v>
      </c>
      <c r="H591" s="29">
        <v>0.2</v>
      </c>
      <c r="I591" s="29">
        <v>0.28911069480387142</v>
      </c>
      <c r="J591" s="29">
        <v>2.8152719239496551</v>
      </c>
      <c r="K591" s="29">
        <v>1.4638677221934191</v>
      </c>
      <c r="L591" s="29">
        <v>0</v>
      </c>
      <c r="M591" s="29">
        <v>0.2</v>
      </c>
      <c r="N591" s="29">
        <v>0.28690593154591598</v>
      </c>
      <c r="O591" s="29">
        <v>1.950773653739335</v>
      </c>
    </row>
    <row r="592" spans="1:15" x14ac:dyDescent="0.25">
      <c r="A592" t="str">
        <f t="shared" si="9"/>
        <v>LEGROW43183</v>
      </c>
      <c r="B592" s="3" t="s">
        <v>53</v>
      </c>
      <c r="C592" s="3" t="s">
        <v>54</v>
      </c>
      <c r="D592" s="4">
        <v>43183</v>
      </c>
      <c r="E592" s="3" t="s">
        <v>55</v>
      </c>
      <c r="F592" s="29">
        <v>2.356711646313876</v>
      </c>
      <c r="G592" s="29">
        <v>0</v>
      </c>
      <c r="H592" s="29">
        <v>0.2</v>
      </c>
      <c r="I592" s="29">
        <v>0.27660916524769952</v>
      </c>
      <c r="J592" s="29">
        <v>2.8333208115615758</v>
      </c>
      <c r="K592" s="29">
        <v>1.4001133179718228</v>
      </c>
      <c r="L592" s="29">
        <v>0</v>
      </c>
      <c r="M592" s="29">
        <v>0.2</v>
      </c>
      <c r="N592" s="29">
        <v>0.27363111052980627</v>
      </c>
      <c r="O592" s="29">
        <v>1.8737444285016291</v>
      </c>
    </row>
    <row r="593" spans="1:15" x14ac:dyDescent="0.25">
      <c r="A593" t="str">
        <f t="shared" si="9"/>
        <v>LEINFA43183</v>
      </c>
      <c r="B593" s="3" t="s">
        <v>56</v>
      </c>
      <c r="C593" s="3" t="s">
        <v>57</v>
      </c>
      <c r="D593" s="4">
        <v>43183</v>
      </c>
      <c r="E593" s="3" t="s">
        <v>58</v>
      </c>
      <c r="F593" s="29">
        <v>2.5001234007342057</v>
      </c>
      <c r="G593" s="29">
        <v>0</v>
      </c>
      <c r="H593" s="29">
        <v>0.2</v>
      </c>
      <c r="I593" s="29">
        <v>0.2538219487363283</v>
      </c>
      <c r="J593" s="29">
        <v>2.9539453494705343</v>
      </c>
      <c r="K593" s="29">
        <v>1.2076346844545696</v>
      </c>
      <c r="L593" s="29">
        <v>0</v>
      </c>
      <c r="M593" s="29">
        <v>0.2</v>
      </c>
      <c r="N593" s="29">
        <v>0.24077877399570363</v>
      </c>
      <c r="O593" s="29">
        <v>1.6484134584502732</v>
      </c>
    </row>
    <row r="594" spans="1:15" x14ac:dyDescent="0.25">
      <c r="A594" t="str">
        <f t="shared" si="9"/>
        <v>LEINNF43183</v>
      </c>
      <c r="B594" s="3" t="s">
        <v>59</v>
      </c>
      <c r="C594" s="3" t="s">
        <v>60</v>
      </c>
      <c r="D594" s="4">
        <v>43183</v>
      </c>
      <c r="E594" s="3" t="s">
        <v>93</v>
      </c>
      <c r="F594" s="29">
        <v>1.2000336449131586</v>
      </c>
      <c r="G594" s="29">
        <v>0</v>
      </c>
      <c r="H594" s="29">
        <v>0</v>
      </c>
      <c r="I594" s="29">
        <v>4.5004124307055166E-2</v>
      </c>
      <c r="J594" s="29">
        <v>1.2450377692202137</v>
      </c>
      <c r="K594" s="29">
        <v>0.64447664892789081</v>
      </c>
      <c r="L594" s="29">
        <v>0</v>
      </c>
      <c r="M594" s="29">
        <v>0</v>
      </c>
      <c r="N594" s="29">
        <v>4.4005321396669482E-2</v>
      </c>
      <c r="O594" s="29">
        <v>0.68848197032456027</v>
      </c>
    </row>
    <row r="595" spans="1:15" x14ac:dyDescent="0.25">
      <c r="A595" t="str">
        <f t="shared" si="9"/>
        <v>LEINSX43183</v>
      </c>
      <c r="B595" s="3" t="s">
        <v>61</v>
      </c>
      <c r="C595" s="3" t="s">
        <v>62</v>
      </c>
      <c r="D595" s="4">
        <v>43183</v>
      </c>
      <c r="E595" s="3" t="s">
        <v>92</v>
      </c>
      <c r="F595" s="29">
        <v>1.7000649394707408</v>
      </c>
      <c r="G595" s="29">
        <v>0</v>
      </c>
      <c r="H595" s="29">
        <v>0</v>
      </c>
      <c r="I595" s="29">
        <v>0.12600299856125854</v>
      </c>
      <c r="J595" s="29">
        <v>1.8260679380319993</v>
      </c>
      <c r="K595" s="29">
        <v>1.1383338864366561</v>
      </c>
      <c r="L595" s="29">
        <v>0</v>
      </c>
      <c r="M595" s="29">
        <v>0</v>
      </c>
      <c r="N595" s="29">
        <v>0.11490210660061601</v>
      </c>
      <c r="O595" s="29">
        <v>1.2532359930372721</v>
      </c>
    </row>
    <row r="596" spans="1:15" x14ac:dyDescent="0.25">
      <c r="A596" t="str">
        <f t="shared" si="9"/>
        <v>LEMIDF43183</v>
      </c>
      <c r="B596" s="3" t="s">
        <v>63</v>
      </c>
      <c r="C596" s="3" t="s">
        <v>64</v>
      </c>
      <c r="D596" s="4">
        <v>43183</v>
      </c>
      <c r="E596" s="3" t="s">
        <v>65</v>
      </c>
      <c r="F596" s="29">
        <v>2.3397127143977587</v>
      </c>
      <c r="G596" s="29">
        <v>0</v>
      </c>
      <c r="H596" s="29">
        <v>0.2</v>
      </c>
      <c r="I596" s="29">
        <v>6.1140724919453535E-2</v>
      </c>
      <c r="J596" s="29">
        <v>2.6008534393172122</v>
      </c>
      <c r="K596" s="29">
        <v>0.33087901295062622</v>
      </c>
      <c r="L596" s="29">
        <v>0</v>
      </c>
      <c r="M596" s="29">
        <v>0.2</v>
      </c>
      <c r="N596" s="29">
        <v>5.9559196850513071E-2</v>
      </c>
      <c r="O596" s="29">
        <v>0.59043820980113926</v>
      </c>
    </row>
    <row r="597" spans="1:15" x14ac:dyDescent="0.25">
      <c r="A597" t="str">
        <f t="shared" si="9"/>
        <v>LET10043183</v>
      </c>
      <c r="B597" s="3" t="s">
        <v>66</v>
      </c>
      <c r="C597" s="3" t="s">
        <v>67</v>
      </c>
      <c r="D597" s="4">
        <v>43183</v>
      </c>
      <c r="E597" s="3" t="s">
        <v>98</v>
      </c>
      <c r="F597" s="29">
        <v>0.24987822388408165</v>
      </c>
      <c r="G597" s="29">
        <v>0</v>
      </c>
      <c r="H597" s="29">
        <v>0</v>
      </c>
      <c r="I597" s="29">
        <v>8.9778469508981443E-3</v>
      </c>
      <c r="J597" s="29">
        <v>0.2588560708349798</v>
      </c>
      <c r="K597" s="29">
        <v>0</v>
      </c>
      <c r="L597" s="29">
        <v>0</v>
      </c>
      <c r="M597" s="29">
        <v>0</v>
      </c>
      <c r="N597" s="29">
        <v>0</v>
      </c>
      <c r="O597" s="29">
        <v>0</v>
      </c>
    </row>
    <row r="598" spans="1:15" x14ac:dyDescent="0.25">
      <c r="A598" t="str">
        <f t="shared" si="9"/>
        <v>LETAXP43183</v>
      </c>
      <c r="B598" s="3" t="s">
        <v>69</v>
      </c>
      <c r="C598" s="3" t="s">
        <v>70</v>
      </c>
      <c r="D598" s="4">
        <v>43183</v>
      </c>
      <c r="E598" s="3" t="s">
        <v>71</v>
      </c>
      <c r="F598" s="29">
        <v>2.4112772569013239</v>
      </c>
      <c r="G598" s="29">
        <v>0</v>
      </c>
      <c r="H598" s="29">
        <v>0</v>
      </c>
      <c r="I598" s="29">
        <v>0.25763025086302616</v>
      </c>
      <c r="J598" s="29">
        <v>2.66890750776435</v>
      </c>
      <c r="K598" s="29">
        <v>1.4381347707104548</v>
      </c>
      <c r="L598" s="29">
        <v>0</v>
      </c>
      <c r="M598" s="29">
        <v>0</v>
      </c>
      <c r="N598" s="29">
        <v>0.24447213198872927</v>
      </c>
      <c r="O598" s="29">
        <v>1.6826069026991841</v>
      </c>
    </row>
    <row r="599" spans="1:15" x14ac:dyDescent="0.25">
      <c r="A599" t="str">
        <f t="shared" si="9"/>
        <v>LETF5043183</v>
      </c>
      <c r="B599" s="3" t="s">
        <v>72</v>
      </c>
      <c r="C599" s="3" t="s">
        <v>73</v>
      </c>
      <c r="D599" s="4">
        <v>43183</v>
      </c>
      <c r="E599" s="3" t="s">
        <v>99</v>
      </c>
      <c r="F599" s="29">
        <v>9.9985568785446205E-2</v>
      </c>
      <c r="G599" s="29">
        <v>0</v>
      </c>
      <c r="H599" s="29">
        <v>0</v>
      </c>
      <c r="I599" s="29">
        <v>1.7972837948491117E-3</v>
      </c>
      <c r="J599" s="29">
        <v>0.10178285258029532</v>
      </c>
      <c r="K599" s="29">
        <v>0</v>
      </c>
      <c r="L599" s="29">
        <v>0</v>
      </c>
      <c r="M599" s="29">
        <v>0</v>
      </c>
      <c r="N599" s="29">
        <v>0</v>
      </c>
      <c r="O599" s="29">
        <v>0</v>
      </c>
    </row>
    <row r="600" spans="1:15" x14ac:dyDescent="0.25">
      <c r="A600" t="str">
        <f t="shared" si="9"/>
        <v>LETFSX43183</v>
      </c>
      <c r="B600" s="3" t="s">
        <v>75</v>
      </c>
      <c r="C600" s="3" t="s">
        <v>76</v>
      </c>
      <c r="D600" s="4">
        <v>43183</v>
      </c>
      <c r="E600" s="3" t="s">
        <v>100</v>
      </c>
      <c r="F600" s="29">
        <v>0.10000019040935923</v>
      </c>
      <c r="G600" s="29">
        <v>0</v>
      </c>
      <c r="H600" s="29">
        <v>0</v>
      </c>
      <c r="I600" s="29">
        <v>0</v>
      </c>
      <c r="J600" s="29">
        <v>0.10000019040935923</v>
      </c>
      <c r="K600" s="29">
        <v>0</v>
      </c>
      <c r="L600" s="29">
        <v>0</v>
      </c>
      <c r="M600" s="29">
        <v>0</v>
      </c>
      <c r="N600" s="29">
        <v>0</v>
      </c>
      <c r="O600" s="29">
        <v>0</v>
      </c>
    </row>
    <row r="601" spans="1:15" x14ac:dyDescent="0.25">
      <c r="A601" t="str">
        <f t="shared" si="9"/>
        <v>LEULIS43183</v>
      </c>
      <c r="B601" s="3" t="s">
        <v>78</v>
      </c>
      <c r="C601" s="3" t="s">
        <v>79</v>
      </c>
      <c r="D601" s="4">
        <v>43183</v>
      </c>
      <c r="E601" s="3" t="s">
        <v>80</v>
      </c>
      <c r="F601" s="29">
        <v>2.3518359537470461</v>
      </c>
      <c r="G601" s="29">
        <v>0</v>
      </c>
      <c r="H601" s="29">
        <v>0</v>
      </c>
      <c r="I601" s="29">
        <v>0.24873052092356612</v>
      </c>
      <c r="J601" s="29">
        <v>2.6005664746706123</v>
      </c>
      <c r="K601" s="29">
        <v>1.2752670582753125</v>
      </c>
      <c r="L601" s="29">
        <v>0</v>
      </c>
      <c r="M601" s="29">
        <v>0</v>
      </c>
      <c r="N601" s="29">
        <v>0.21695535358572018</v>
      </c>
      <c r="O601" s="29">
        <v>1.4922224118610328</v>
      </c>
    </row>
    <row r="602" spans="1:15" x14ac:dyDescent="0.25">
      <c r="A602" t="str">
        <f t="shared" si="9"/>
        <v>LLIQDF43183</v>
      </c>
      <c r="B602" s="3" t="s">
        <v>81</v>
      </c>
      <c r="C602" s="3" t="s">
        <v>82</v>
      </c>
      <c r="D602" s="4">
        <v>43183</v>
      </c>
      <c r="E602" s="3" t="s">
        <v>83</v>
      </c>
      <c r="F602" s="29">
        <v>0.20943118145212747</v>
      </c>
      <c r="G602" s="29">
        <v>0</v>
      </c>
      <c r="H602" s="29">
        <v>0</v>
      </c>
      <c r="I602" s="29">
        <v>5.2960738283660998E-3</v>
      </c>
      <c r="J602" s="29">
        <v>0.21472725528049358</v>
      </c>
      <c r="K602" s="29">
        <v>6.9409991090675457E-2</v>
      </c>
      <c r="L602" s="29">
        <v>0</v>
      </c>
      <c r="M602" s="29">
        <v>0</v>
      </c>
      <c r="N602" s="29">
        <v>5.293722483121089E-3</v>
      </c>
      <c r="O602" s="29">
        <v>7.4703713573796543E-2</v>
      </c>
    </row>
    <row r="603" spans="1:15" x14ac:dyDescent="0.25">
      <c r="A603" t="str">
        <f t="shared" si="9"/>
        <v>LDBOND43184</v>
      </c>
      <c r="B603" s="3" t="s">
        <v>11</v>
      </c>
      <c r="C603" s="3" t="s">
        <v>12</v>
      </c>
      <c r="D603" s="4">
        <v>43184</v>
      </c>
      <c r="E603" s="3" t="s">
        <v>13</v>
      </c>
      <c r="F603" s="29">
        <v>1.0700193170727532</v>
      </c>
      <c r="G603" s="29">
        <v>0</v>
      </c>
      <c r="H603" s="29">
        <v>0</v>
      </c>
      <c r="I603" s="29">
        <v>9.5402972531469454E-2</v>
      </c>
      <c r="J603" s="29">
        <v>1.1654222896042228</v>
      </c>
      <c r="K603" s="29">
        <v>0.56634544405555287</v>
      </c>
      <c r="L603" s="29">
        <v>0</v>
      </c>
      <c r="M603" s="29">
        <v>0</v>
      </c>
      <c r="N603" s="29">
        <v>9.4743423656801357E-2</v>
      </c>
      <c r="O603" s="29">
        <v>0.6610888677123542</v>
      </c>
    </row>
    <row r="604" spans="1:15" x14ac:dyDescent="0.25">
      <c r="A604" t="str">
        <f t="shared" si="9"/>
        <v>LDCPO243184</v>
      </c>
      <c r="B604" s="3" t="s">
        <v>14</v>
      </c>
      <c r="C604" s="3" t="s">
        <v>15</v>
      </c>
      <c r="D604" s="4">
        <v>43184</v>
      </c>
      <c r="E604" s="3" t="s">
        <v>16</v>
      </c>
      <c r="F604" s="29">
        <v>2.2500786865703932</v>
      </c>
      <c r="G604" s="29">
        <v>0</v>
      </c>
      <c r="H604" s="29">
        <v>0</v>
      </c>
      <c r="I604" s="29">
        <v>0.28801739951040545</v>
      </c>
      <c r="J604" s="29">
        <v>2.5380960860807988</v>
      </c>
      <c r="K604" s="29">
        <v>1.7501728561539061</v>
      </c>
      <c r="L604" s="29">
        <v>0</v>
      </c>
      <c r="M604" s="29">
        <v>0</v>
      </c>
      <c r="N604" s="29">
        <v>0.28800437416941277</v>
      </c>
      <c r="O604" s="29">
        <v>2.0381772303233188</v>
      </c>
    </row>
    <row r="605" spans="1:15" x14ac:dyDescent="0.25">
      <c r="A605" t="str">
        <f t="shared" si="9"/>
        <v>LDDAF143184</v>
      </c>
      <c r="B605" s="3" t="s">
        <v>17</v>
      </c>
      <c r="C605" s="3" t="s">
        <v>18</v>
      </c>
      <c r="D605" s="4">
        <v>43184</v>
      </c>
      <c r="E605" s="5" t="s">
        <v>19</v>
      </c>
      <c r="F605" s="29">
        <v>2.2500850048342422</v>
      </c>
      <c r="G605" s="29">
        <v>0</v>
      </c>
      <c r="H605" s="29">
        <v>0</v>
      </c>
      <c r="I605" s="29">
        <v>0.17461072793872853</v>
      </c>
      <c r="J605" s="29">
        <v>2.4246957327729706</v>
      </c>
      <c r="K605" s="29">
        <v>1.080011464491923</v>
      </c>
      <c r="L605" s="29">
        <v>0</v>
      </c>
      <c r="M605" s="29">
        <v>0</v>
      </c>
      <c r="N605" s="29">
        <v>0.17460570785683116</v>
      </c>
      <c r="O605" s="29">
        <v>1.254617172348754</v>
      </c>
    </row>
    <row r="606" spans="1:15" x14ac:dyDescent="0.25">
      <c r="A606" t="str">
        <f t="shared" si="9"/>
        <v>LDDAF243184</v>
      </c>
      <c r="B606" s="3" t="s">
        <v>20</v>
      </c>
      <c r="C606" s="3" t="s">
        <v>21</v>
      </c>
      <c r="D606" s="4">
        <v>43184</v>
      </c>
      <c r="E606" s="3" t="s">
        <v>22</v>
      </c>
      <c r="F606" s="29">
        <v>2.2500893984653381</v>
      </c>
      <c r="G606" s="29">
        <v>0</v>
      </c>
      <c r="H606" s="29">
        <v>0</v>
      </c>
      <c r="I606" s="29">
        <v>0.19801373984232562</v>
      </c>
      <c r="J606" s="29">
        <v>2.4481031383076637</v>
      </c>
      <c r="K606" s="29">
        <v>1.220011199547087</v>
      </c>
      <c r="L606" s="29">
        <v>0</v>
      </c>
      <c r="M606" s="29">
        <v>0</v>
      </c>
      <c r="N606" s="29">
        <v>0.19800747681835781</v>
      </c>
      <c r="O606" s="29">
        <v>1.4180186763654448</v>
      </c>
    </row>
    <row r="607" spans="1:15" x14ac:dyDescent="0.25">
      <c r="A607" t="str">
        <f t="shared" si="9"/>
        <v>LDDAF343184</v>
      </c>
      <c r="B607" s="3" t="s">
        <v>23</v>
      </c>
      <c r="C607" s="3" t="s">
        <v>24</v>
      </c>
      <c r="D607" s="4">
        <v>43184</v>
      </c>
      <c r="E607" s="3" t="s">
        <v>25</v>
      </c>
      <c r="F607" s="29">
        <v>2.2500859734411174</v>
      </c>
      <c r="G607" s="29">
        <v>0</v>
      </c>
      <c r="H607" s="29">
        <v>0</v>
      </c>
      <c r="I607" s="29">
        <v>0.19621341841908149</v>
      </c>
      <c r="J607" s="29">
        <v>2.4462993918601987</v>
      </c>
      <c r="K607" s="29">
        <v>1.2300205622381382</v>
      </c>
      <c r="L607" s="29">
        <v>0</v>
      </c>
      <c r="M607" s="29">
        <v>0</v>
      </c>
      <c r="N607" s="29">
        <v>0.19620720026318489</v>
      </c>
      <c r="O607" s="29">
        <v>1.4262277625013231</v>
      </c>
    </row>
    <row r="608" spans="1:15" x14ac:dyDescent="0.25">
      <c r="A608" t="str">
        <f t="shared" si="9"/>
        <v>LDGETF43184</v>
      </c>
      <c r="B608" s="3" t="s">
        <v>26</v>
      </c>
      <c r="C608" s="3" t="s">
        <v>27</v>
      </c>
      <c r="D608" s="4">
        <v>43184</v>
      </c>
      <c r="E608" s="3" t="s">
        <v>97</v>
      </c>
      <c r="F608" s="29">
        <v>0.25000058604332193</v>
      </c>
      <c r="G608" s="29">
        <v>0</v>
      </c>
      <c r="H608" s="29">
        <v>0</v>
      </c>
      <c r="I608" s="29">
        <v>2.6999724401296419E-2</v>
      </c>
      <c r="J608" s="29">
        <v>0.27700031044461837</v>
      </c>
      <c r="K608" s="29">
        <v>0</v>
      </c>
      <c r="L608" s="29">
        <v>0</v>
      </c>
      <c r="M608" s="29">
        <v>0</v>
      </c>
      <c r="N608" s="29">
        <v>0</v>
      </c>
      <c r="O608" s="29">
        <v>0</v>
      </c>
    </row>
    <row r="609" spans="1:15" x14ac:dyDescent="0.25">
      <c r="A609" t="str">
        <f t="shared" si="9"/>
        <v>LDGSEC43184</v>
      </c>
      <c r="B609" s="3" t="s">
        <v>29</v>
      </c>
      <c r="C609" s="3" t="s">
        <v>30</v>
      </c>
      <c r="D609" s="4">
        <v>43184</v>
      </c>
      <c r="E609" s="3" t="s">
        <v>31</v>
      </c>
      <c r="F609" s="29">
        <v>2.2500973855284765</v>
      </c>
      <c r="G609" s="29">
        <v>0</v>
      </c>
      <c r="H609" s="29">
        <v>0.2</v>
      </c>
      <c r="I609" s="29">
        <v>0.27541922253153633</v>
      </c>
      <c r="J609" s="29">
        <v>2.7255166080600128</v>
      </c>
      <c r="K609" s="29">
        <v>1.347026538523781</v>
      </c>
      <c r="L609" s="29">
        <v>0</v>
      </c>
      <c r="M609" s="29">
        <v>0.2</v>
      </c>
      <c r="N609" s="29">
        <v>0.27127263384355815</v>
      </c>
      <c r="O609" s="29">
        <v>1.8182991723673392</v>
      </c>
    </row>
    <row r="610" spans="1:15" x14ac:dyDescent="0.25">
      <c r="A610" t="str">
        <f t="shared" si="9"/>
        <v>LDINPF43184</v>
      </c>
      <c r="B610" s="3" t="s">
        <v>32</v>
      </c>
      <c r="C610" s="3" t="s">
        <v>33</v>
      </c>
      <c r="D610" s="4">
        <v>43184</v>
      </c>
      <c r="E610" s="3" t="s">
        <v>34</v>
      </c>
      <c r="F610" s="29">
        <v>1.1300207118957988</v>
      </c>
      <c r="G610" s="29">
        <v>0</v>
      </c>
      <c r="H610" s="29">
        <v>0</v>
      </c>
      <c r="I610" s="29">
        <v>6.8402796993799253E-2</v>
      </c>
      <c r="J610" s="29">
        <v>1.198423508889598</v>
      </c>
      <c r="K610" s="29">
        <v>0.47729004849001988</v>
      </c>
      <c r="L610" s="29">
        <v>0</v>
      </c>
      <c r="M610" s="29">
        <v>0</v>
      </c>
      <c r="N610" s="29">
        <v>6.7912035361453169E-2</v>
      </c>
      <c r="O610" s="29">
        <v>0.54520208385147306</v>
      </c>
    </row>
    <row r="611" spans="1:15" x14ac:dyDescent="0.25">
      <c r="A611" t="str">
        <f t="shared" si="9"/>
        <v>LDMIPF43184</v>
      </c>
      <c r="B611" s="3" t="s">
        <v>35</v>
      </c>
      <c r="C611" s="3" t="s">
        <v>36</v>
      </c>
      <c r="D611" s="4">
        <v>43184</v>
      </c>
      <c r="E611" s="3" t="s">
        <v>37</v>
      </c>
      <c r="F611" s="29">
        <v>2.2395372723464604</v>
      </c>
      <c r="G611" s="29">
        <v>-1.3251506757397131</v>
      </c>
      <c r="H611" s="29">
        <v>0.2</v>
      </c>
      <c r="I611" s="29">
        <v>0.32752878438957284</v>
      </c>
      <c r="J611" s="29">
        <v>1.4419153809963201</v>
      </c>
      <c r="K611" s="29">
        <v>1.5402051556546654</v>
      </c>
      <c r="L611" s="29">
        <v>0</v>
      </c>
      <c r="M611" s="29">
        <v>0.2</v>
      </c>
      <c r="N611" s="29">
        <v>0.3024525334908949</v>
      </c>
      <c r="O611" s="29">
        <v>2.0426576891455603</v>
      </c>
    </row>
    <row r="612" spans="1:15" x14ac:dyDescent="0.25">
      <c r="A612" t="str">
        <f t="shared" si="9"/>
        <v>LDSAPF43184</v>
      </c>
      <c r="B612" s="3" t="s">
        <v>38</v>
      </c>
      <c r="C612" s="3" t="s">
        <v>39</v>
      </c>
      <c r="D612" s="4">
        <v>43184</v>
      </c>
      <c r="E612" s="3" t="s">
        <v>40</v>
      </c>
      <c r="F612" s="29">
        <v>0.80000938165601609</v>
      </c>
      <c r="G612" s="29">
        <v>0</v>
      </c>
      <c r="H612" s="29">
        <v>0</v>
      </c>
      <c r="I612" s="29">
        <v>3.9600968667073522E-2</v>
      </c>
      <c r="J612" s="29">
        <v>0.83961035032308962</v>
      </c>
      <c r="K612" s="29">
        <v>0.26480279936352691</v>
      </c>
      <c r="L612" s="29">
        <v>0</v>
      </c>
      <c r="M612" s="29">
        <v>0</v>
      </c>
      <c r="N612" s="29">
        <v>3.8664612241221412E-2</v>
      </c>
      <c r="O612" s="29">
        <v>0.30346741160474833</v>
      </c>
    </row>
    <row r="613" spans="1:15" x14ac:dyDescent="0.25">
      <c r="A613" t="str">
        <f t="shared" si="9"/>
        <v>LEBALF43184</v>
      </c>
      <c r="B613" s="3" t="s">
        <v>41</v>
      </c>
      <c r="C613" s="3" t="s">
        <v>42</v>
      </c>
      <c r="D613" s="4">
        <v>43184</v>
      </c>
      <c r="E613" s="3" t="s">
        <v>43</v>
      </c>
      <c r="F613" s="29">
        <v>2.3260501066297521</v>
      </c>
      <c r="G613" s="29">
        <v>0</v>
      </c>
      <c r="H613" s="29">
        <v>0.2</v>
      </c>
      <c r="I613" s="29">
        <v>5.8681744411176635E-2</v>
      </c>
      <c r="J613" s="29">
        <v>2.584731851040929</v>
      </c>
      <c r="K613" s="29">
        <v>0.32410632345616402</v>
      </c>
      <c r="L613" s="29">
        <v>0</v>
      </c>
      <c r="M613" s="29">
        <v>0.2</v>
      </c>
      <c r="N613" s="29">
        <v>5.8338213572468933E-2</v>
      </c>
      <c r="O613" s="29">
        <v>0.58244453702863297</v>
      </c>
    </row>
    <row r="614" spans="1:15" x14ac:dyDescent="0.25">
      <c r="A614" t="str">
        <f t="shared" si="9"/>
        <v>LEBFSF43184</v>
      </c>
      <c r="B614" s="3" t="s">
        <v>44</v>
      </c>
      <c r="C614" s="3" t="s">
        <v>45</v>
      </c>
      <c r="D614" s="4">
        <v>43184</v>
      </c>
      <c r="E614" s="3" t="s">
        <v>46</v>
      </c>
      <c r="F614" s="29">
        <v>2.5001216813933556</v>
      </c>
      <c r="G614" s="29">
        <v>0</v>
      </c>
      <c r="H614" s="29">
        <v>0.2</v>
      </c>
      <c r="I614" s="29">
        <v>0.21961724281496495</v>
      </c>
      <c r="J614" s="29">
        <v>2.9197389242083207</v>
      </c>
      <c r="K614" s="29">
        <v>1.037100273173247</v>
      </c>
      <c r="L614" s="29">
        <v>0</v>
      </c>
      <c r="M614" s="29">
        <v>0.2</v>
      </c>
      <c r="N614" s="29">
        <v>0.20828395461297083</v>
      </c>
      <c r="O614" s="29">
        <v>1.4453842277862179</v>
      </c>
    </row>
    <row r="615" spans="1:15" x14ac:dyDescent="0.25">
      <c r="A615" t="str">
        <f t="shared" si="9"/>
        <v>LECHID43184</v>
      </c>
      <c r="B615" s="3" t="s">
        <v>47</v>
      </c>
      <c r="C615" s="3" t="s">
        <v>48</v>
      </c>
      <c r="D615" s="4">
        <v>43184</v>
      </c>
      <c r="E615" s="3" t="s">
        <v>49</v>
      </c>
      <c r="F615" s="29">
        <v>2.475151916249795</v>
      </c>
      <c r="G615" s="29">
        <v>0</v>
      </c>
      <c r="H615" s="29">
        <v>0</v>
      </c>
      <c r="I615" s="29">
        <v>0.2691270504531183</v>
      </c>
      <c r="J615" s="29">
        <v>2.7442789667029133</v>
      </c>
      <c r="K615" s="29">
        <v>1.4773158118174554</v>
      </c>
      <c r="L615" s="29">
        <v>0</v>
      </c>
      <c r="M615" s="29">
        <v>0</v>
      </c>
      <c r="N615" s="29">
        <v>0.25154198295155317</v>
      </c>
      <c r="O615" s="29">
        <v>1.7288577947690085</v>
      </c>
    </row>
    <row r="616" spans="1:15" x14ac:dyDescent="0.25">
      <c r="A616" t="str">
        <f t="shared" si="9"/>
        <v>LEEQTF43184</v>
      </c>
      <c r="B616" s="3" t="s">
        <v>50</v>
      </c>
      <c r="C616" s="3" t="s">
        <v>51</v>
      </c>
      <c r="D616" s="4">
        <v>43184</v>
      </c>
      <c r="E616" s="3" t="s">
        <v>52</v>
      </c>
      <c r="F616" s="29">
        <v>2.3261661055312417</v>
      </c>
      <c r="G616" s="29">
        <v>0</v>
      </c>
      <c r="H616" s="29">
        <v>0.2</v>
      </c>
      <c r="I616" s="29">
        <v>0.28911133123003169</v>
      </c>
      <c r="J616" s="29">
        <v>2.8152774367612734</v>
      </c>
      <c r="K616" s="29">
        <v>1.4638721994306989</v>
      </c>
      <c r="L616" s="29">
        <v>0</v>
      </c>
      <c r="M616" s="29">
        <v>0.2</v>
      </c>
      <c r="N616" s="29">
        <v>0.2869075920767446</v>
      </c>
      <c r="O616" s="29">
        <v>1.9507797915074434</v>
      </c>
    </row>
    <row r="617" spans="1:15" x14ac:dyDescent="0.25">
      <c r="A617" t="str">
        <f t="shared" si="9"/>
        <v>LEGROW43184</v>
      </c>
      <c r="B617" s="3" t="s">
        <v>53</v>
      </c>
      <c r="C617" s="3" t="s">
        <v>54</v>
      </c>
      <c r="D617" s="4">
        <v>43184</v>
      </c>
      <c r="E617" s="3" t="s">
        <v>55</v>
      </c>
      <c r="F617" s="29">
        <v>2.3567180130242096</v>
      </c>
      <c r="G617" s="29">
        <v>0</v>
      </c>
      <c r="H617" s="29">
        <v>0.2</v>
      </c>
      <c r="I617" s="29">
        <v>0.27661001540981134</v>
      </c>
      <c r="J617" s="29">
        <v>2.8333280284340212</v>
      </c>
      <c r="K617" s="29">
        <v>1.4001192098447959</v>
      </c>
      <c r="L617" s="29">
        <v>0</v>
      </c>
      <c r="M617" s="29">
        <v>0.2</v>
      </c>
      <c r="N617" s="29">
        <v>0.27363236558745507</v>
      </c>
      <c r="O617" s="29">
        <v>1.8737515754322509</v>
      </c>
    </row>
    <row r="618" spans="1:15" x14ac:dyDescent="0.25">
      <c r="A618" t="str">
        <f t="shared" si="9"/>
        <v>LEINFA43184</v>
      </c>
      <c r="B618" s="3" t="s">
        <v>56</v>
      </c>
      <c r="C618" s="3" t="s">
        <v>57</v>
      </c>
      <c r="D618" s="4">
        <v>43184</v>
      </c>
      <c r="E618" s="3" t="s">
        <v>58</v>
      </c>
      <c r="F618" s="29">
        <v>2.5001235948929224</v>
      </c>
      <c r="G618" s="29">
        <v>0</v>
      </c>
      <c r="H618" s="29">
        <v>0.2</v>
      </c>
      <c r="I618" s="29">
        <v>0.25382062447086712</v>
      </c>
      <c r="J618" s="29">
        <v>2.9539442193637897</v>
      </c>
      <c r="K618" s="29">
        <v>1.207635722404917</v>
      </c>
      <c r="L618" s="29">
        <v>0</v>
      </c>
      <c r="M618" s="29">
        <v>0.2</v>
      </c>
      <c r="N618" s="29">
        <v>0.24078015595400437</v>
      </c>
      <c r="O618" s="29">
        <v>1.6484158783589213</v>
      </c>
    </row>
    <row r="619" spans="1:15" x14ac:dyDescent="0.25">
      <c r="A619" t="str">
        <f t="shared" si="9"/>
        <v>LEINNF43184</v>
      </c>
      <c r="B619" s="3" t="s">
        <v>59</v>
      </c>
      <c r="C619" s="3" t="s">
        <v>60</v>
      </c>
      <c r="D619" s="4">
        <v>43184</v>
      </c>
      <c r="E619" s="3" t="s">
        <v>93</v>
      </c>
      <c r="F619" s="29">
        <v>1.2000354119102683</v>
      </c>
      <c r="G619" s="29">
        <v>0</v>
      </c>
      <c r="H619" s="29">
        <v>0</v>
      </c>
      <c r="I619" s="29">
        <v>4.4998188194544646E-2</v>
      </c>
      <c r="J619" s="29">
        <v>1.245033600104813</v>
      </c>
      <c r="K619" s="29">
        <v>0.64447750931592385</v>
      </c>
      <c r="L619" s="29">
        <v>0</v>
      </c>
      <c r="M619" s="29">
        <v>0</v>
      </c>
      <c r="N619" s="29">
        <v>4.400606973275329E-2</v>
      </c>
      <c r="O619" s="29">
        <v>0.68848357904867719</v>
      </c>
    </row>
    <row r="620" spans="1:15" x14ac:dyDescent="0.25">
      <c r="A620" t="str">
        <f t="shared" si="9"/>
        <v>LEINSX43184</v>
      </c>
      <c r="B620" s="3" t="s">
        <v>61</v>
      </c>
      <c r="C620" s="3" t="s">
        <v>62</v>
      </c>
      <c r="D620" s="4">
        <v>43184</v>
      </c>
      <c r="E620" s="3" t="s">
        <v>92</v>
      </c>
      <c r="F620" s="29">
        <v>1.7000552468345045</v>
      </c>
      <c r="G620" s="29">
        <v>0</v>
      </c>
      <c r="H620" s="29">
        <v>0</v>
      </c>
      <c r="I620" s="29">
        <v>0.12600252824012639</v>
      </c>
      <c r="J620" s="29">
        <v>1.826057775074631</v>
      </c>
      <c r="K620" s="29">
        <v>1.1383713256605377</v>
      </c>
      <c r="L620" s="29">
        <v>0</v>
      </c>
      <c r="M620" s="29">
        <v>0</v>
      </c>
      <c r="N620" s="29">
        <v>0.11490588567259546</v>
      </c>
      <c r="O620" s="29">
        <v>1.2532772113331332</v>
      </c>
    </row>
    <row r="621" spans="1:15" x14ac:dyDescent="0.25">
      <c r="A621" t="str">
        <f t="shared" si="9"/>
        <v>LEMIDF43184</v>
      </c>
      <c r="B621" s="3" t="s">
        <v>63</v>
      </c>
      <c r="C621" s="3" t="s">
        <v>64</v>
      </c>
      <c r="D621" s="4">
        <v>43184</v>
      </c>
      <c r="E621" s="3" t="s">
        <v>65</v>
      </c>
      <c r="F621" s="29">
        <v>2.3397167005098134</v>
      </c>
      <c r="G621" s="29">
        <v>0</v>
      </c>
      <c r="H621" s="29">
        <v>0.2</v>
      </c>
      <c r="I621" s="29">
        <v>6.1141404977035005E-2</v>
      </c>
      <c r="J621" s="29">
        <v>2.6008581054868487</v>
      </c>
      <c r="K621" s="29">
        <v>0.33088309377033193</v>
      </c>
      <c r="L621" s="29">
        <v>0</v>
      </c>
      <c r="M621" s="29">
        <v>0.2</v>
      </c>
      <c r="N621" s="29">
        <v>5.955899710086357E-2</v>
      </c>
      <c r="O621" s="29">
        <v>0.59044209087119548</v>
      </c>
    </row>
    <row r="622" spans="1:15" x14ac:dyDescent="0.25">
      <c r="A622" t="str">
        <f t="shared" si="9"/>
        <v>LET10043184</v>
      </c>
      <c r="B622" s="3" t="s">
        <v>66</v>
      </c>
      <c r="C622" s="3" t="s">
        <v>67</v>
      </c>
      <c r="D622" s="4">
        <v>43184</v>
      </c>
      <c r="E622" s="3" t="s">
        <v>98</v>
      </c>
      <c r="F622" s="29">
        <v>0.24987831304964936</v>
      </c>
      <c r="G622" s="29">
        <v>0</v>
      </c>
      <c r="H622" s="29">
        <v>0</v>
      </c>
      <c r="I622" s="29">
        <v>8.9779060198085653E-3</v>
      </c>
      <c r="J622" s="29">
        <v>0.25885621906945794</v>
      </c>
      <c r="K622" s="29">
        <v>0</v>
      </c>
      <c r="L622" s="29">
        <v>0</v>
      </c>
      <c r="M622" s="29">
        <v>0</v>
      </c>
      <c r="N622" s="29">
        <v>0</v>
      </c>
      <c r="O622" s="29">
        <v>0</v>
      </c>
    </row>
    <row r="623" spans="1:15" x14ac:dyDescent="0.25">
      <c r="A623" t="str">
        <f t="shared" si="9"/>
        <v>LETAXP43184</v>
      </c>
      <c r="B623" s="3" t="s">
        <v>69</v>
      </c>
      <c r="C623" s="3" t="s">
        <v>70</v>
      </c>
      <c r="D623" s="4">
        <v>43184</v>
      </c>
      <c r="E623" s="3" t="s">
        <v>71</v>
      </c>
      <c r="F623" s="29">
        <v>2.4112879510446885</v>
      </c>
      <c r="G623" s="29">
        <v>0</v>
      </c>
      <c r="H623" s="29">
        <v>0</v>
      </c>
      <c r="I623" s="29">
        <v>0.25763151839187676</v>
      </c>
      <c r="J623" s="29">
        <v>2.6689194694365654</v>
      </c>
      <c r="K623" s="29">
        <v>1.4381335462525562</v>
      </c>
      <c r="L623" s="29">
        <v>0</v>
      </c>
      <c r="M623" s="29">
        <v>0</v>
      </c>
      <c r="N623" s="29">
        <v>0.24448132088380689</v>
      </c>
      <c r="O623" s="29">
        <v>1.682614867136363</v>
      </c>
    </row>
    <row r="624" spans="1:15" x14ac:dyDescent="0.25">
      <c r="A624" t="str">
        <f t="shared" si="9"/>
        <v>LETF5043184</v>
      </c>
      <c r="B624" s="3" t="s">
        <v>72</v>
      </c>
      <c r="C624" s="3" t="s">
        <v>73</v>
      </c>
      <c r="D624" s="4">
        <v>43184</v>
      </c>
      <c r="E624" s="3" t="s">
        <v>99</v>
      </c>
      <c r="F624" s="29">
        <v>9.9985293810071041E-2</v>
      </c>
      <c r="G624" s="29">
        <v>0</v>
      </c>
      <c r="H624" s="29">
        <v>0</v>
      </c>
      <c r="I624" s="29">
        <v>1.7972878328740959E-3</v>
      </c>
      <c r="J624" s="29">
        <v>0.10178258164294514</v>
      </c>
      <c r="K624" s="29">
        <v>0</v>
      </c>
      <c r="L624" s="29">
        <v>0</v>
      </c>
      <c r="M624" s="29">
        <v>0</v>
      </c>
      <c r="N624" s="29">
        <v>0</v>
      </c>
      <c r="O624" s="29">
        <v>0</v>
      </c>
    </row>
    <row r="625" spans="1:15" x14ac:dyDescent="0.25">
      <c r="A625" t="str">
        <f t="shared" si="9"/>
        <v>LETFSX43184</v>
      </c>
      <c r="B625" s="3" t="s">
        <v>75</v>
      </c>
      <c r="C625" s="3" t="s">
        <v>76</v>
      </c>
      <c r="D625" s="4">
        <v>43184</v>
      </c>
      <c r="E625" s="3" t="s">
        <v>100</v>
      </c>
      <c r="F625" s="29">
        <v>0.10000020211667753</v>
      </c>
      <c r="G625" s="29">
        <v>0</v>
      </c>
      <c r="H625" s="29">
        <v>0</v>
      </c>
      <c r="I625" s="29">
        <v>0</v>
      </c>
      <c r="J625" s="29">
        <v>0.10000020211667753</v>
      </c>
      <c r="K625" s="29">
        <v>0</v>
      </c>
      <c r="L625" s="29">
        <v>0</v>
      </c>
      <c r="M625" s="29">
        <v>0</v>
      </c>
      <c r="N625" s="29">
        <v>0</v>
      </c>
      <c r="O625" s="29">
        <v>0</v>
      </c>
    </row>
    <row r="626" spans="1:15" x14ac:dyDescent="0.25">
      <c r="A626" t="str">
        <f t="shared" si="9"/>
        <v>LEULIS43184</v>
      </c>
      <c r="B626" s="3" t="s">
        <v>78</v>
      </c>
      <c r="C626" s="3" t="s">
        <v>79</v>
      </c>
      <c r="D626" s="4">
        <v>43184</v>
      </c>
      <c r="E626" s="3" t="s">
        <v>80</v>
      </c>
      <c r="F626" s="29">
        <v>2.3518386426507747</v>
      </c>
      <c r="G626" s="29">
        <v>0</v>
      </c>
      <c r="H626" s="29">
        <v>0</v>
      </c>
      <c r="I626" s="29">
        <v>0.24873097991255405</v>
      </c>
      <c r="J626" s="29">
        <v>2.6005696225633286</v>
      </c>
      <c r="K626" s="29">
        <v>1.2752703055667483</v>
      </c>
      <c r="L626" s="29">
        <v>0</v>
      </c>
      <c r="M626" s="29">
        <v>0</v>
      </c>
      <c r="N626" s="29">
        <v>0.21695472801916352</v>
      </c>
      <c r="O626" s="29">
        <v>1.4922250335859117</v>
      </c>
    </row>
    <row r="627" spans="1:15" x14ac:dyDescent="0.25">
      <c r="A627" t="str">
        <f t="shared" si="9"/>
        <v>LLIQDF43184</v>
      </c>
      <c r="B627" s="3" t="s">
        <v>81</v>
      </c>
      <c r="C627" s="3" t="s">
        <v>82</v>
      </c>
      <c r="D627" s="4">
        <v>43184</v>
      </c>
      <c r="E627" s="3" t="s">
        <v>83</v>
      </c>
      <c r="F627" s="29">
        <v>0.20943112960308641</v>
      </c>
      <c r="G627" s="29">
        <v>0</v>
      </c>
      <c r="H627" s="29">
        <v>0</v>
      </c>
      <c r="I627" s="29">
        <v>5.2960817609657282E-3</v>
      </c>
      <c r="J627" s="29">
        <v>0.21472721136405212</v>
      </c>
      <c r="K627" s="29">
        <v>6.9409987055701561E-2</v>
      </c>
      <c r="L627" s="29">
        <v>0</v>
      </c>
      <c r="M627" s="29">
        <v>0</v>
      </c>
      <c r="N627" s="29">
        <v>5.2937146000291493E-3</v>
      </c>
      <c r="O627" s="29">
        <v>7.4703701655730703E-2</v>
      </c>
    </row>
    <row r="628" spans="1:15" x14ac:dyDescent="0.25">
      <c r="A628" t="str">
        <f t="shared" si="9"/>
        <v>LDBOND43185</v>
      </c>
      <c r="B628" s="3" t="s">
        <v>11</v>
      </c>
      <c r="C628" s="3" t="s">
        <v>12</v>
      </c>
      <c r="D628" s="4">
        <v>43185</v>
      </c>
      <c r="E628" s="3" t="s">
        <v>13</v>
      </c>
      <c r="F628" s="29">
        <v>1.046262696981586</v>
      </c>
      <c r="G628" s="29">
        <v>0</v>
      </c>
      <c r="H628" s="29">
        <v>0</v>
      </c>
      <c r="I628" s="29">
        <v>9.1127170053234008E-2</v>
      </c>
      <c r="J628" s="29">
        <v>1.1373898670348201</v>
      </c>
      <c r="K628" s="29">
        <v>0.54258454473018281</v>
      </c>
      <c r="L628" s="29">
        <v>0</v>
      </c>
      <c r="M628" s="29">
        <v>0</v>
      </c>
      <c r="N628" s="29">
        <v>9.0466166606490983E-2</v>
      </c>
      <c r="O628" s="29">
        <v>0.63305071133667379</v>
      </c>
    </row>
    <row r="629" spans="1:15" x14ac:dyDescent="0.25">
      <c r="A629" t="str">
        <f t="shared" si="9"/>
        <v>LDCPO243185</v>
      </c>
      <c r="B629" s="3" t="s">
        <v>14</v>
      </c>
      <c r="C629" s="3" t="s">
        <v>15</v>
      </c>
      <c r="D629" s="4">
        <v>43185</v>
      </c>
      <c r="E629" s="3" t="s">
        <v>16</v>
      </c>
      <c r="F629" s="29">
        <v>0.76147345024385193</v>
      </c>
      <c r="G629" s="29">
        <v>0</v>
      </c>
      <c r="H629" s="29">
        <v>0</v>
      </c>
      <c r="I629" s="29">
        <v>2.0065242430201233E-2</v>
      </c>
      <c r="J629" s="29">
        <v>0.78153869267405318</v>
      </c>
      <c r="K629" s="29">
        <v>0.26155569110685617</v>
      </c>
      <c r="L629" s="29">
        <v>0</v>
      </c>
      <c r="M629" s="29">
        <v>0</v>
      </c>
      <c r="N629" s="29">
        <v>2.0066702138322172E-2</v>
      </c>
      <c r="O629" s="29">
        <v>0.28162239324517835</v>
      </c>
    </row>
    <row r="630" spans="1:15" x14ac:dyDescent="0.25">
      <c r="A630" t="str">
        <f t="shared" si="9"/>
        <v>LDDAF143185</v>
      </c>
      <c r="B630" s="3" t="s">
        <v>17</v>
      </c>
      <c r="C630" s="3" t="s">
        <v>18</v>
      </c>
      <c r="D630" s="4">
        <v>43185</v>
      </c>
      <c r="E630" s="5" t="s">
        <v>19</v>
      </c>
      <c r="F630" s="29">
        <v>2.2500854737291376</v>
      </c>
      <c r="G630" s="29">
        <v>0</v>
      </c>
      <c r="H630" s="29">
        <v>0</v>
      </c>
      <c r="I630" s="29">
        <v>0.17461060344356474</v>
      </c>
      <c r="J630" s="29">
        <v>2.4246960771727024</v>
      </c>
      <c r="K630" s="29">
        <v>1.0800095698015295</v>
      </c>
      <c r="L630" s="29">
        <v>0</v>
      </c>
      <c r="M630" s="29">
        <v>0</v>
      </c>
      <c r="N630" s="29">
        <v>0.1746065918795858</v>
      </c>
      <c r="O630" s="29">
        <v>1.2546161616811153</v>
      </c>
    </row>
    <row r="631" spans="1:15" x14ac:dyDescent="0.25">
      <c r="A631" t="str">
        <f t="shared" si="9"/>
        <v>LDDAF243185</v>
      </c>
      <c r="B631" s="3" t="s">
        <v>20</v>
      </c>
      <c r="C631" s="3" t="s">
        <v>21</v>
      </c>
      <c r="D631" s="4">
        <v>43185</v>
      </c>
      <c r="E631" s="3" t="s">
        <v>22</v>
      </c>
      <c r="F631" s="29">
        <v>2.2500869171702598</v>
      </c>
      <c r="G631" s="29">
        <v>0</v>
      </c>
      <c r="H631" s="29">
        <v>0</v>
      </c>
      <c r="I631" s="29">
        <v>0.19801226612485745</v>
      </c>
      <c r="J631" s="29">
        <v>2.4480991832951173</v>
      </c>
      <c r="K631" s="29">
        <v>1.2200171985660773</v>
      </c>
      <c r="L631" s="29">
        <v>0</v>
      </c>
      <c r="M631" s="29">
        <v>0</v>
      </c>
      <c r="N631" s="29">
        <v>0.19800788145606738</v>
      </c>
      <c r="O631" s="29">
        <v>1.4180250800221446</v>
      </c>
    </row>
    <row r="632" spans="1:15" x14ac:dyDescent="0.25">
      <c r="A632" t="str">
        <f t="shared" si="9"/>
        <v>LDDAF343185</v>
      </c>
      <c r="B632" s="3" t="s">
        <v>23</v>
      </c>
      <c r="C632" s="3" t="s">
        <v>24</v>
      </c>
      <c r="D632" s="4">
        <v>43185</v>
      </c>
      <c r="E632" s="3" t="s">
        <v>25</v>
      </c>
      <c r="F632" s="29">
        <v>2.0716821835795605</v>
      </c>
      <c r="G632" s="29">
        <v>0</v>
      </c>
      <c r="H632" s="29">
        <v>0</v>
      </c>
      <c r="I632" s="29">
        <v>0.16409761566373871</v>
      </c>
      <c r="J632" s="29">
        <v>2.2357797992432991</v>
      </c>
      <c r="K632" s="29">
        <v>1.0516182414199278</v>
      </c>
      <c r="L632" s="29">
        <v>0</v>
      </c>
      <c r="M632" s="29">
        <v>0</v>
      </c>
      <c r="N632" s="29">
        <v>0.16409606934609536</v>
      </c>
      <c r="O632" s="29">
        <v>1.2157143107660231</v>
      </c>
    </row>
    <row r="633" spans="1:15" x14ac:dyDescent="0.25">
      <c r="A633" t="str">
        <f t="shared" si="9"/>
        <v>LDGETF43185</v>
      </c>
      <c r="B633" s="3" t="s">
        <v>26</v>
      </c>
      <c r="C633" s="3" t="s">
        <v>27</v>
      </c>
      <c r="D633" s="4">
        <v>43185</v>
      </c>
      <c r="E633" s="3" t="s">
        <v>97</v>
      </c>
      <c r="F633" s="29">
        <v>0.25000081823497528</v>
      </c>
      <c r="G633" s="29">
        <v>0</v>
      </c>
      <c r="H633" s="29">
        <v>0</v>
      </c>
      <c r="I633" s="29">
        <v>2.6999708880381539E-2</v>
      </c>
      <c r="J633" s="29">
        <v>0.27700052711535683</v>
      </c>
      <c r="K633" s="29">
        <v>0</v>
      </c>
      <c r="L633" s="29">
        <v>0</v>
      </c>
      <c r="M633" s="29">
        <v>0</v>
      </c>
      <c r="N633" s="29">
        <v>0</v>
      </c>
      <c r="O633" s="29">
        <v>0</v>
      </c>
    </row>
    <row r="634" spans="1:15" x14ac:dyDescent="0.25">
      <c r="A634" t="str">
        <f t="shared" si="9"/>
        <v>LDGSEC43185</v>
      </c>
      <c r="B634" s="3" t="s">
        <v>29</v>
      </c>
      <c r="C634" s="3" t="s">
        <v>30</v>
      </c>
      <c r="D634" s="4">
        <v>43185</v>
      </c>
      <c r="E634" s="3" t="s">
        <v>31</v>
      </c>
      <c r="F634" s="29">
        <v>1.9898695036709835</v>
      </c>
      <c r="G634" s="29">
        <v>0</v>
      </c>
      <c r="H634" s="29">
        <v>0.2</v>
      </c>
      <c r="I634" s="29">
        <v>0.22857764860597821</v>
      </c>
      <c r="J634" s="29">
        <v>2.4184471522769617</v>
      </c>
      <c r="K634" s="29">
        <v>1.0867467822611914</v>
      </c>
      <c r="L634" s="29">
        <v>0</v>
      </c>
      <c r="M634" s="29">
        <v>0.2</v>
      </c>
      <c r="N634" s="29">
        <v>0.22442148446638072</v>
      </c>
      <c r="O634" s="29">
        <v>1.5111682667275721</v>
      </c>
    </row>
    <row r="635" spans="1:15" x14ac:dyDescent="0.25">
      <c r="A635" t="str">
        <f t="shared" si="9"/>
        <v>LDINPF43185</v>
      </c>
      <c r="B635" s="3" t="s">
        <v>32</v>
      </c>
      <c r="C635" s="3" t="s">
        <v>33</v>
      </c>
      <c r="D635" s="4">
        <v>43185</v>
      </c>
      <c r="E635" s="3" t="s">
        <v>34</v>
      </c>
      <c r="F635" s="29">
        <v>1.1244924797124207</v>
      </c>
      <c r="G635" s="29">
        <v>0</v>
      </c>
      <c r="H635" s="29">
        <v>0</v>
      </c>
      <c r="I635" s="29">
        <v>6.7400630909265305E-2</v>
      </c>
      <c r="J635" s="29">
        <v>1.1918931106216861</v>
      </c>
      <c r="K635" s="29">
        <v>0.47174441027625541</v>
      </c>
      <c r="L635" s="29">
        <v>0</v>
      </c>
      <c r="M635" s="29">
        <v>0</v>
      </c>
      <c r="N635" s="29">
        <v>6.6914046574696462E-2</v>
      </c>
      <c r="O635" s="29">
        <v>0.53865845685095182</v>
      </c>
    </row>
    <row r="636" spans="1:15" x14ac:dyDescent="0.25">
      <c r="A636" t="str">
        <f t="shared" si="9"/>
        <v>LDMIPF43185</v>
      </c>
      <c r="B636" s="3" t="s">
        <v>35</v>
      </c>
      <c r="C636" s="3" t="s">
        <v>36</v>
      </c>
      <c r="D636" s="4">
        <v>43185</v>
      </c>
      <c r="E636" s="3" t="s">
        <v>37</v>
      </c>
      <c r="F636" s="29">
        <v>1.9940057420313526</v>
      </c>
      <c r="G636" s="29">
        <v>-1.3228217764782839</v>
      </c>
      <c r="H636" s="29">
        <v>0.2</v>
      </c>
      <c r="I636" s="29">
        <v>0.28333103886401473</v>
      </c>
      <c r="J636" s="29">
        <v>1.1545150044170833</v>
      </c>
      <c r="K636" s="29">
        <v>1.2949133298666067</v>
      </c>
      <c r="L636" s="29">
        <v>0</v>
      </c>
      <c r="M636" s="29">
        <v>0.2</v>
      </c>
      <c r="N636" s="29">
        <v>0.25830908186009999</v>
      </c>
      <c r="O636" s="29">
        <v>1.7532224117267066</v>
      </c>
    </row>
    <row r="637" spans="1:15" x14ac:dyDescent="0.25">
      <c r="A637" t="str">
        <f t="shared" si="9"/>
        <v>LDSAPF43185</v>
      </c>
      <c r="B637" s="3" t="s">
        <v>38</v>
      </c>
      <c r="C637" s="3" t="s">
        <v>39</v>
      </c>
      <c r="D637" s="4">
        <v>43185</v>
      </c>
      <c r="E637" s="3" t="s">
        <v>40</v>
      </c>
      <c r="F637" s="29">
        <v>0.80003625273200962</v>
      </c>
      <c r="G637" s="29">
        <v>0</v>
      </c>
      <c r="H637" s="29">
        <v>0</v>
      </c>
      <c r="I637" s="29">
        <v>3.9602195773671467E-2</v>
      </c>
      <c r="J637" s="29">
        <v>0.83963844850568115</v>
      </c>
      <c r="K637" s="29">
        <v>0.26480926640217956</v>
      </c>
      <c r="L637" s="29">
        <v>0</v>
      </c>
      <c r="M637" s="29">
        <v>0</v>
      </c>
      <c r="N637" s="29">
        <v>3.8665619990881431E-2</v>
      </c>
      <c r="O637" s="29">
        <v>0.30347488639306097</v>
      </c>
    </row>
    <row r="638" spans="1:15" x14ac:dyDescent="0.25">
      <c r="A638" t="str">
        <f t="shared" si="9"/>
        <v>LEBALF43185</v>
      </c>
      <c r="B638" s="3" t="s">
        <v>41</v>
      </c>
      <c r="C638" s="3" t="s">
        <v>42</v>
      </c>
      <c r="D638" s="4">
        <v>43185</v>
      </c>
      <c r="E638" s="3" t="s">
        <v>43</v>
      </c>
      <c r="F638" s="29">
        <v>2.2545719775230562</v>
      </c>
      <c r="G638" s="29">
        <v>0</v>
      </c>
      <c r="H638" s="29">
        <v>0.2</v>
      </c>
      <c r="I638" s="29">
        <v>4.5816093251330271E-2</v>
      </c>
      <c r="J638" s="29">
        <v>2.5003880707743864</v>
      </c>
      <c r="K638" s="29">
        <v>0.25264799145439454</v>
      </c>
      <c r="L638" s="29">
        <v>0</v>
      </c>
      <c r="M638" s="29">
        <v>0.2</v>
      </c>
      <c r="N638" s="29">
        <v>4.5478163062971415E-2</v>
      </c>
      <c r="O638" s="29">
        <v>0.49812615451736597</v>
      </c>
    </row>
    <row r="639" spans="1:15" x14ac:dyDescent="0.25">
      <c r="A639" t="str">
        <f t="shared" si="9"/>
        <v>LEBFSF43185</v>
      </c>
      <c r="B639" s="3" t="s">
        <v>44</v>
      </c>
      <c r="C639" s="3" t="s">
        <v>45</v>
      </c>
      <c r="D639" s="4">
        <v>43185</v>
      </c>
      <c r="E639" s="3" t="s">
        <v>46</v>
      </c>
      <c r="F639" s="29">
        <v>2.4436039729004113</v>
      </c>
      <c r="G639" s="29">
        <v>0</v>
      </c>
      <c r="H639" s="29">
        <v>0.2</v>
      </c>
      <c r="I639" s="29">
        <v>0.20944369970362589</v>
      </c>
      <c r="J639" s="29">
        <v>2.8530476726040375</v>
      </c>
      <c r="K639" s="29">
        <v>0.98217278159067867</v>
      </c>
      <c r="L639" s="29">
        <v>0</v>
      </c>
      <c r="M639" s="29">
        <v>0.2</v>
      </c>
      <c r="N639" s="29">
        <v>0.19840692598536813</v>
      </c>
      <c r="O639" s="29">
        <v>1.3805797075760466</v>
      </c>
    </row>
    <row r="640" spans="1:15" x14ac:dyDescent="0.25">
      <c r="A640" t="str">
        <f t="shared" si="9"/>
        <v>LECHID43185</v>
      </c>
      <c r="B640" s="3" t="s">
        <v>47</v>
      </c>
      <c r="C640" s="3" t="s">
        <v>48</v>
      </c>
      <c r="D640" s="4">
        <v>43185</v>
      </c>
      <c r="E640" s="3" t="s">
        <v>49</v>
      </c>
      <c r="F640" s="29">
        <v>2.0194686053933477</v>
      </c>
      <c r="G640" s="29">
        <v>0</v>
      </c>
      <c r="H640" s="29">
        <v>0</v>
      </c>
      <c r="I640" s="29">
        <v>0.18710569497212284</v>
      </c>
      <c r="J640" s="29">
        <v>2.2065743003654705</v>
      </c>
      <c r="K640" s="29">
        <v>1.0223207137985375</v>
      </c>
      <c r="L640" s="29">
        <v>0</v>
      </c>
      <c r="M640" s="29">
        <v>0</v>
      </c>
      <c r="N640" s="29">
        <v>0.16967280928444106</v>
      </c>
      <c r="O640" s="29">
        <v>1.1919935230829786</v>
      </c>
    </row>
    <row r="641" spans="1:15" x14ac:dyDescent="0.25">
      <c r="A641" t="str">
        <f t="shared" si="9"/>
        <v>LEEQTF43185</v>
      </c>
      <c r="B641" s="3" t="s">
        <v>50</v>
      </c>
      <c r="C641" s="3" t="s">
        <v>51</v>
      </c>
      <c r="D641" s="4">
        <v>43185</v>
      </c>
      <c r="E641" s="3" t="s">
        <v>52</v>
      </c>
      <c r="F641" s="29">
        <v>2.2610303396287548</v>
      </c>
      <c r="G641" s="29">
        <v>0</v>
      </c>
      <c r="H641" s="29">
        <v>0.2</v>
      </c>
      <c r="I641" s="29">
        <v>0.27738717538162688</v>
      </c>
      <c r="J641" s="29">
        <v>2.738417515010382</v>
      </c>
      <c r="K641" s="29">
        <v>1.3988825099856694</v>
      </c>
      <c r="L641" s="29">
        <v>0</v>
      </c>
      <c r="M641" s="29">
        <v>0.2</v>
      </c>
      <c r="N641" s="29">
        <v>0.27520776054417428</v>
      </c>
      <c r="O641" s="29">
        <v>1.8740902705298437</v>
      </c>
    </row>
    <row r="642" spans="1:15" x14ac:dyDescent="0.25">
      <c r="A642" t="str">
        <f t="shared" si="9"/>
        <v>LEGROW43185</v>
      </c>
      <c r="B642" s="3" t="s">
        <v>53</v>
      </c>
      <c r="C642" s="3" t="s">
        <v>54</v>
      </c>
      <c r="D642" s="4">
        <v>43185</v>
      </c>
      <c r="E642" s="3" t="s">
        <v>55</v>
      </c>
      <c r="F642" s="29">
        <v>2.2139323255697212</v>
      </c>
      <c r="G642" s="29">
        <v>0</v>
      </c>
      <c r="H642" s="29">
        <v>0.2</v>
      </c>
      <c r="I642" s="29">
        <v>0.25090892604831838</v>
      </c>
      <c r="J642" s="29">
        <v>2.6648412516180398</v>
      </c>
      <c r="K642" s="29">
        <v>1.257584319625501</v>
      </c>
      <c r="L642" s="29">
        <v>0</v>
      </c>
      <c r="M642" s="29">
        <v>0.2</v>
      </c>
      <c r="N642" s="29">
        <v>0.24797424877156571</v>
      </c>
      <c r="O642" s="29">
        <v>1.7055585683970667</v>
      </c>
    </row>
    <row r="643" spans="1:15" x14ac:dyDescent="0.25">
      <c r="A643" t="str">
        <f t="shared" si="9"/>
        <v>LEINFA43185</v>
      </c>
      <c r="B643" s="3" t="s">
        <v>56</v>
      </c>
      <c r="C643" s="3" t="s">
        <v>57</v>
      </c>
      <c r="D643" s="4">
        <v>43185</v>
      </c>
      <c r="E643" s="3" t="s">
        <v>58</v>
      </c>
      <c r="F643" s="29">
        <v>2.3973011455165616</v>
      </c>
      <c r="G643" s="29">
        <v>0</v>
      </c>
      <c r="H643" s="29">
        <v>0.2</v>
      </c>
      <c r="I643" s="29">
        <v>0.23531181162048639</v>
      </c>
      <c r="J643" s="29">
        <v>2.832612957137048</v>
      </c>
      <c r="K643" s="29">
        <v>1.1056224784714199</v>
      </c>
      <c r="L643" s="29">
        <v>0</v>
      </c>
      <c r="M643" s="29">
        <v>0.2</v>
      </c>
      <c r="N643" s="29">
        <v>0.22242058572752738</v>
      </c>
      <c r="O643" s="29">
        <v>1.5280430641989473</v>
      </c>
    </row>
    <row r="644" spans="1:15" x14ac:dyDescent="0.25">
      <c r="A644" t="str">
        <f t="shared" ref="A644:A652" si="10">C644&amp;D644</f>
        <v>LEINNF43185</v>
      </c>
      <c r="B644" s="3" t="s">
        <v>59</v>
      </c>
      <c r="C644" s="3" t="s">
        <v>60</v>
      </c>
      <c r="D644" s="4">
        <v>43185</v>
      </c>
      <c r="E644" s="3" t="s">
        <v>93</v>
      </c>
      <c r="F644" s="29">
        <v>1.2000259003940545</v>
      </c>
      <c r="G644" s="29">
        <v>0</v>
      </c>
      <c r="H644" s="29">
        <v>0</v>
      </c>
      <c r="I644" s="29">
        <v>4.5004434827081462E-2</v>
      </c>
      <c r="J644" s="29">
        <v>1.245030335221136</v>
      </c>
      <c r="K644" s="29">
        <v>0.64455546571306277</v>
      </c>
      <c r="L644" s="29">
        <v>0</v>
      </c>
      <c r="M644" s="29">
        <v>0</v>
      </c>
      <c r="N644" s="29">
        <v>4.4017644076903457E-2</v>
      </c>
      <c r="O644" s="29">
        <v>0.68857310978996622</v>
      </c>
    </row>
    <row r="645" spans="1:15" x14ac:dyDescent="0.25">
      <c r="A645" t="str">
        <f t="shared" si="10"/>
        <v>LEINSX43185</v>
      </c>
      <c r="B645" s="3" t="s">
        <v>61</v>
      </c>
      <c r="C645" s="3" t="s">
        <v>62</v>
      </c>
      <c r="D645" s="4">
        <v>43185</v>
      </c>
      <c r="E645" s="3" t="s">
        <v>92</v>
      </c>
      <c r="F645" s="29">
        <v>1.7000534828417231</v>
      </c>
      <c r="G645" s="29">
        <v>0</v>
      </c>
      <c r="H645" s="29">
        <v>0</v>
      </c>
      <c r="I645" s="29">
        <v>0.12601172435368035</v>
      </c>
      <c r="J645" s="29">
        <v>1.8260652071954033</v>
      </c>
      <c r="K645" s="29">
        <v>1.1392487579935038</v>
      </c>
      <c r="L645" s="29">
        <v>0</v>
      </c>
      <c r="M645" s="29">
        <v>0</v>
      </c>
      <c r="N645" s="29">
        <v>0.11504025716195929</v>
      </c>
      <c r="O645" s="29">
        <v>1.2542890151554631</v>
      </c>
    </row>
    <row r="646" spans="1:15" x14ac:dyDescent="0.25">
      <c r="A646" t="str">
        <f t="shared" si="10"/>
        <v>LEMIDF43185</v>
      </c>
      <c r="B646" s="3" t="s">
        <v>63</v>
      </c>
      <c r="C646" s="3" t="s">
        <v>64</v>
      </c>
      <c r="D646" s="4">
        <v>43185</v>
      </c>
      <c r="E646" s="3" t="s">
        <v>65</v>
      </c>
      <c r="F646" s="29">
        <v>2.2785374885648317</v>
      </c>
      <c r="G646" s="29">
        <v>0</v>
      </c>
      <c r="H646" s="29">
        <v>0.2</v>
      </c>
      <c r="I646" s="29">
        <v>5.0129861974039916E-2</v>
      </c>
      <c r="J646" s="29">
        <v>2.5286673505388717</v>
      </c>
      <c r="K646" s="29">
        <v>0.26977134677809034</v>
      </c>
      <c r="L646" s="29">
        <v>0</v>
      </c>
      <c r="M646" s="29">
        <v>0.2</v>
      </c>
      <c r="N646" s="29">
        <v>4.8558813547043764E-2</v>
      </c>
      <c r="O646" s="29">
        <v>0.51833016032513413</v>
      </c>
    </row>
    <row r="647" spans="1:15" x14ac:dyDescent="0.25">
      <c r="A647" t="str">
        <f t="shared" si="10"/>
        <v>LET10043185</v>
      </c>
      <c r="B647" s="3" t="s">
        <v>66</v>
      </c>
      <c r="C647" s="3" t="s">
        <v>67</v>
      </c>
      <c r="D647" s="4">
        <v>43185</v>
      </c>
      <c r="E647" s="3" t="s">
        <v>98</v>
      </c>
      <c r="F647" s="29">
        <v>0.2498799867109254</v>
      </c>
      <c r="G647" s="29">
        <v>0</v>
      </c>
      <c r="H647" s="29">
        <v>0</v>
      </c>
      <c r="I647" s="29">
        <v>8.9780425557637669E-3</v>
      </c>
      <c r="J647" s="29">
        <v>0.25885802926668916</v>
      </c>
      <c r="K647" s="29">
        <v>0</v>
      </c>
      <c r="L647" s="29">
        <v>0</v>
      </c>
      <c r="M647" s="29">
        <v>0</v>
      </c>
      <c r="N647" s="29">
        <v>0</v>
      </c>
      <c r="O647" s="29">
        <v>0</v>
      </c>
    </row>
    <row r="648" spans="1:15" x14ac:dyDescent="0.25">
      <c r="A648" t="str">
        <f t="shared" si="10"/>
        <v>LETAXP43185</v>
      </c>
      <c r="B648" s="3" t="s">
        <v>69</v>
      </c>
      <c r="C648" s="3" t="s">
        <v>70</v>
      </c>
      <c r="D648" s="4">
        <v>43185</v>
      </c>
      <c r="E648" s="3" t="s">
        <v>71</v>
      </c>
      <c r="F648" s="29">
        <v>2.3320414744466467</v>
      </c>
      <c r="G648" s="29">
        <v>0</v>
      </c>
      <c r="H648" s="29">
        <v>0</v>
      </c>
      <c r="I648" s="29">
        <v>0.24336742148578075</v>
      </c>
      <c r="J648" s="29">
        <v>2.5754088959324273</v>
      </c>
      <c r="K648" s="29">
        <v>1.3596287135023988</v>
      </c>
      <c r="L648" s="29">
        <v>0</v>
      </c>
      <c r="M648" s="29">
        <v>0</v>
      </c>
      <c r="N648" s="29">
        <v>0.23034598479025367</v>
      </c>
      <c r="O648" s="29">
        <v>1.5899746982926524</v>
      </c>
    </row>
    <row r="649" spans="1:15" x14ac:dyDescent="0.25">
      <c r="A649" t="str">
        <f t="shared" si="10"/>
        <v>LETF5043185</v>
      </c>
      <c r="B649" s="3" t="s">
        <v>72</v>
      </c>
      <c r="C649" s="3" t="s">
        <v>73</v>
      </c>
      <c r="D649" s="4">
        <v>43185</v>
      </c>
      <c r="E649" s="3" t="s">
        <v>99</v>
      </c>
      <c r="F649" s="29">
        <v>9.9985715811690412E-2</v>
      </c>
      <c r="G649" s="29">
        <v>0</v>
      </c>
      <c r="H649" s="29">
        <v>0</v>
      </c>
      <c r="I649" s="29">
        <v>1.7973611961118762E-3</v>
      </c>
      <c r="J649" s="29">
        <v>0.10178307700780229</v>
      </c>
      <c r="K649" s="29">
        <v>0</v>
      </c>
      <c r="L649" s="29">
        <v>0</v>
      </c>
      <c r="M649" s="29">
        <v>0</v>
      </c>
      <c r="N649" s="29">
        <v>0</v>
      </c>
      <c r="O649" s="29">
        <v>0</v>
      </c>
    </row>
    <row r="650" spans="1:15" x14ac:dyDescent="0.25">
      <c r="A650" t="str">
        <f t="shared" si="10"/>
        <v>LETFSX43185</v>
      </c>
      <c r="B650" s="3" t="s">
        <v>75</v>
      </c>
      <c r="C650" s="3" t="s">
        <v>76</v>
      </c>
      <c r="D650" s="4">
        <v>43185</v>
      </c>
      <c r="E650" s="3" t="s">
        <v>100</v>
      </c>
      <c r="F650" s="29">
        <v>0.10000047802956838</v>
      </c>
      <c r="G650" s="29">
        <v>0</v>
      </c>
      <c r="H650" s="29">
        <v>0</v>
      </c>
      <c r="I650" s="29">
        <v>0</v>
      </c>
      <c r="J650" s="29">
        <v>0.10000047802956838</v>
      </c>
      <c r="K650" s="29">
        <v>0</v>
      </c>
      <c r="L650" s="29">
        <v>0</v>
      </c>
      <c r="M650" s="29">
        <v>0</v>
      </c>
      <c r="N650" s="29">
        <v>0</v>
      </c>
      <c r="O650" s="29">
        <v>0</v>
      </c>
    </row>
    <row r="651" spans="1:15" x14ac:dyDescent="0.25">
      <c r="A651" t="str">
        <f t="shared" si="10"/>
        <v>LEULIS43185</v>
      </c>
      <c r="B651" s="3" t="s">
        <v>78</v>
      </c>
      <c r="C651" s="3" t="s">
        <v>79</v>
      </c>
      <c r="D651" s="4">
        <v>43185</v>
      </c>
      <c r="E651" s="3" t="s">
        <v>80</v>
      </c>
      <c r="F651" s="29">
        <v>2.1225193142418024</v>
      </c>
      <c r="G651" s="29">
        <v>0</v>
      </c>
      <c r="H651" s="29">
        <v>0</v>
      </c>
      <c r="I651" s="29">
        <v>0.20745344666911861</v>
      </c>
      <c r="J651" s="29">
        <v>2.3299727609109211</v>
      </c>
      <c r="K651" s="29">
        <v>1.0473505688638285</v>
      </c>
      <c r="L651" s="29">
        <v>0</v>
      </c>
      <c r="M651" s="29">
        <v>0</v>
      </c>
      <c r="N651" s="29">
        <v>0.1759268088396638</v>
      </c>
      <c r="O651" s="29">
        <v>1.2232773777034922</v>
      </c>
    </row>
    <row r="652" spans="1:15" x14ac:dyDescent="0.25">
      <c r="A652" t="str">
        <f t="shared" si="10"/>
        <v>LLIQDF43185</v>
      </c>
      <c r="B652" s="3" t="s">
        <v>81</v>
      </c>
      <c r="C652" s="3" t="s">
        <v>82</v>
      </c>
      <c r="D652" s="4">
        <v>43185</v>
      </c>
      <c r="E652" s="3" t="s">
        <v>83</v>
      </c>
      <c r="F652" s="29">
        <v>0.20935382398638752</v>
      </c>
      <c r="G652" s="29">
        <v>0</v>
      </c>
      <c r="H652" s="29">
        <v>0</v>
      </c>
      <c r="I652" s="29">
        <v>5.2821537691693041E-3</v>
      </c>
      <c r="J652" s="29">
        <v>0.21463597775555682</v>
      </c>
      <c r="K652" s="29">
        <v>6.9342268144619315E-2</v>
      </c>
      <c r="L652" s="29">
        <v>0</v>
      </c>
      <c r="M652" s="29">
        <v>0</v>
      </c>
      <c r="N652" s="29">
        <v>5.2815346140317248E-3</v>
      </c>
      <c r="O652" s="29">
        <v>7.4623802758651034E-2</v>
      </c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Bond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IFERROR(+VLOOKUP("LDBOND"&amp;A4,'Main File'!A:O,6,0),0)</f>
        <v>1.0700193021398039</v>
      </c>
      <c r="C4" s="28">
        <f>IFERROR(+VLOOKUP("LDBOND"&amp;A4,'Main File'!A:O,7,0),0)</f>
        <v>0</v>
      </c>
      <c r="D4" s="28">
        <f>IFERROR(+VLOOKUP("LDBOND"&amp;A4,'Main File'!A:O,8,0),0)</f>
        <v>0</v>
      </c>
      <c r="E4" s="28">
        <f>IFERROR(+VLOOKUP("LDBOND"&amp;A4,'Main File'!A:O,9,0),0)</f>
        <v>9.5403215576036218E-2</v>
      </c>
      <c r="F4" s="28">
        <f>IFERROR(+VLOOKUP("LDBOND"&amp;A4,'Main File'!A:O,10,0),0)</f>
        <v>1.1654225177158402</v>
      </c>
      <c r="G4" s="28">
        <f>IFERROR(+VLOOKUP("LDBOND"&amp;A4,'Main File'!A:O,11,0),0)</f>
        <v>0.56688027783922201</v>
      </c>
      <c r="H4" s="28">
        <f>IFERROR(+VLOOKUP("LDBOND"&amp;A4,'Main File'!A:O,12,0),0)</f>
        <v>0</v>
      </c>
      <c r="I4" s="28">
        <f>IFERROR(+VLOOKUP("LDBOND"&amp;A4,'Main File'!A:O,13,0),0)</f>
        <v>0</v>
      </c>
      <c r="J4" s="28">
        <f>IFERROR(+VLOOKUP("LDBOND"&amp;A4,'Main File'!A:O,14,0),0)</f>
        <v>9.4838962916464889E-2</v>
      </c>
      <c r="K4" s="28">
        <f>IFERROR(+VLOOKUP("LDBOND"&amp;A4,'Main File'!A:O,15,0),0)</f>
        <v>0.66171924075568689</v>
      </c>
    </row>
    <row r="5" spans="1:14" x14ac:dyDescent="0.25">
      <c r="A5" s="9">
        <v>43161</v>
      </c>
      <c r="B5" s="28">
        <f>IFERROR(+VLOOKUP("LDBOND"&amp;A5,'Main File'!A:O,6,0),0)</f>
        <v>1.0700189322436371</v>
      </c>
      <c r="C5" s="28">
        <f>IFERROR(+VLOOKUP("LDBOND"&amp;A5,'Main File'!A:O,7,0),0)</f>
        <v>0</v>
      </c>
      <c r="D5" s="28">
        <f>IFERROR(+VLOOKUP("LDBOND"&amp;A5,'Main File'!A:O,8,0),0)</f>
        <v>0</v>
      </c>
      <c r="E5" s="28">
        <f>IFERROR(+VLOOKUP("LDBOND"&amp;A5,'Main File'!A:O,9,0),0)</f>
        <v>9.5403279370680882E-2</v>
      </c>
      <c r="F5" s="28">
        <f>IFERROR(+VLOOKUP("LDBOND"&amp;A5,'Main File'!A:O,10,0),0)</f>
        <v>1.165422211614318</v>
      </c>
      <c r="G5" s="28">
        <f>IFERROR(+VLOOKUP("LDBOND"&amp;A5,'Main File'!A:O,11,0),0)</f>
        <v>0.56688412300143409</v>
      </c>
      <c r="H5" s="28">
        <f>IFERROR(+VLOOKUP("LDBOND"&amp;A5,'Main File'!A:O,12,0),0)</f>
        <v>0</v>
      </c>
      <c r="I5" s="28">
        <f>IFERROR(+VLOOKUP("LDBOND"&amp;A5,'Main File'!A:O,13,0),0)</f>
        <v>0</v>
      </c>
      <c r="J5" s="28">
        <f>IFERROR(+VLOOKUP("LDBOND"&amp;A5,'Main File'!A:O,14,0),0)</f>
        <v>9.4840017678077135E-2</v>
      </c>
      <c r="K5" s="28">
        <f>IFERROR(+VLOOKUP("LDBOND"&amp;A5,'Main File'!A:O,15,0),0)</f>
        <v>0.66172414067951124</v>
      </c>
    </row>
    <row r="6" spans="1:14" x14ac:dyDescent="0.25">
      <c r="A6" s="9">
        <f>+A5+1</f>
        <v>43162</v>
      </c>
      <c r="B6" s="28">
        <f>IFERROR(+VLOOKUP("LDBOND"&amp;A6,'Main File'!A:O,6,0),0)</f>
        <v>1.0700192684037668</v>
      </c>
      <c r="C6" s="28">
        <f>IFERROR(+VLOOKUP("LDBOND"&amp;A6,'Main File'!A:O,7,0),0)</f>
        <v>0</v>
      </c>
      <c r="D6" s="28">
        <f>IFERROR(+VLOOKUP("LDBOND"&amp;A6,'Main File'!A:O,8,0),0)</f>
        <v>0</v>
      </c>
      <c r="E6" s="28">
        <f>IFERROR(+VLOOKUP("LDBOND"&amp;A6,'Main File'!A:O,9,0),0)</f>
        <v>9.5403018861206029E-2</v>
      </c>
      <c r="F6" s="28">
        <f>IFERROR(+VLOOKUP("LDBOND"&amp;A6,'Main File'!A:O,10,0),0)</f>
        <v>1.1654222872649729</v>
      </c>
      <c r="G6" s="28">
        <f>IFERROR(+VLOOKUP("LDBOND"&amp;A6,'Main File'!A:O,11,0),0)</f>
        <v>0.56688390101984354</v>
      </c>
      <c r="H6" s="28">
        <f>IFERROR(+VLOOKUP("LDBOND"&amp;A6,'Main File'!A:O,12,0),0)</f>
        <v>0</v>
      </c>
      <c r="I6" s="28">
        <f>IFERROR(+VLOOKUP("LDBOND"&amp;A6,'Main File'!A:O,13,0),0)</f>
        <v>0</v>
      </c>
      <c r="J6" s="28">
        <f>IFERROR(+VLOOKUP("LDBOND"&amp;A6,'Main File'!A:O,14,0),0)</f>
        <v>9.4840273140416279E-2</v>
      </c>
      <c r="K6" s="28">
        <f>IFERROR(+VLOOKUP("LDBOND"&amp;A6,'Main File'!A:O,15,0),0)</f>
        <v>0.66172417416025986</v>
      </c>
    </row>
    <row r="7" spans="1:14" x14ac:dyDescent="0.25">
      <c r="A7" s="9">
        <f t="shared" ref="A7:A34" si="0">+A6+1</f>
        <v>43163</v>
      </c>
      <c r="B7" s="28">
        <f>IFERROR(+VLOOKUP("LDBOND"&amp;A7,'Main File'!A:O,6,0),0)</f>
        <v>1.0700189201324222</v>
      </c>
      <c r="C7" s="28">
        <f>IFERROR(+VLOOKUP("LDBOND"&amp;A7,'Main File'!A:O,7,0),0)</f>
        <v>0</v>
      </c>
      <c r="D7" s="28">
        <f>IFERROR(+VLOOKUP("LDBOND"&amp;A7,'Main File'!A:O,8,0),0)</f>
        <v>0</v>
      </c>
      <c r="E7" s="28">
        <f>IFERROR(+VLOOKUP("LDBOND"&amp;A7,'Main File'!A:O,9,0),0)</f>
        <v>9.5403136467911251E-2</v>
      </c>
      <c r="F7" s="28">
        <f>IFERROR(+VLOOKUP("LDBOND"&amp;A7,'Main File'!A:O,10,0),0)</f>
        <v>1.1654220566003335</v>
      </c>
      <c r="G7" s="28">
        <f>IFERROR(+VLOOKUP("LDBOND"&amp;A7,'Main File'!A:O,11,0),0)</f>
        <v>0.56688508827034234</v>
      </c>
      <c r="H7" s="28">
        <f>IFERROR(+VLOOKUP("LDBOND"&amp;A7,'Main File'!A:O,12,0),0)</f>
        <v>0</v>
      </c>
      <c r="I7" s="28">
        <f>IFERROR(+VLOOKUP("LDBOND"&amp;A7,'Main File'!A:O,13,0),0)</f>
        <v>0</v>
      </c>
      <c r="J7" s="28">
        <f>IFERROR(+VLOOKUP("LDBOND"&amp;A7,'Main File'!A:O,14,0),0)</f>
        <v>9.4840582093314141E-2</v>
      </c>
      <c r="K7" s="28">
        <f>IFERROR(+VLOOKUP("LDBOND"&amp;A7,'Main File'!A:O,15,0),0)</f>
        <v>0.66172567036365648</v>
      </c>
    </row>
    <row r="8" spans="1:14" x14ac:dyDescent="0.25">
      <c r="A8" s="9">
        <f t="shared" si="0"/>
        <v>43164</v>
      </c>
      <c r="B8" s="28">
        <f>IFERROR(+VLOOKUP("LDBOND"&amp;A8,'Main File'!A:O,6,0),0)</f>
        <v>1.0700190723911036</v>
      </c>
      <c r="C8" s="28">
        <f>IFERROR(+VLOOKUP("LDBOND"&amp;A8,'Main File'!A:O,7,0),0)</f>
        <v>0</v>
      </c>
      <c r="D8" s="28">
        <f>IFERROR(+VLOOKUP("LDBOND"&amp;A8,'Main File'!A:O,8,0),0)</f>
        <v>0</v>
      </c>
      <c r="E8" s="28">
        <f>IFERROR(+VLOOKUP("LDBOND"&amp;A8,'Main File'!A:O,9,0),0)</f>
        <v>9.5403279116088271E-2</v>
      </c>
      <c r="F8" s="28">
        <f>IFERROR(+VLOOKUP("LDBOND"&amp;A8,'Main File'!A:O,10,0),0)</f>
        <v>1.165422351507192</v>
      </c>
      <c r="G8" s="28">
        <f>IFERROR(+VLOOKUP("LDBOND"&amp;A8,'Main File'!A:O,11,0),0)</f>
        <v>0.56688377542438584</v>
      </c>
      <c r="H8" s="28">
        <f>IFERROR(+VLOOKUP("LDBOND"&amp;A8,'Main File'!A:O,12,0),0)</f>
        <v>0</v>
      </c>
      <c r="I8" s="28">
        <f>IFERROR(+VLOOKUP("LDBOND"&amp;A8,'Main File'!A:O,13,0),0)</f>
        <v>0</v>
      </c>
      <c r="J8" s="28">
        <f>IFERROR(+VLOOKUP("LDBOND"&amp;A8,'Main File'!A:O,14,0),0)</f>
        <v>9.4839713793662461E-2</v>
      </c>
      <c r="K8" s="28">
        <f>IFERROR(+VLOOKUP("LDBOND"&amp;A8,'Main File'!A:O,15,0),0)</f>
        <v>0.66172348921804836</v>
      </c>
    </row>
    <row r="9" spans="1:14" x14ac:dyDescent="0.25">
      <c r="A9" s="9">
        <f t="shared" si="0"/>
        <v>43165</v>
      </c>
      <c r="B9" s="28">
        <f>IFERROR(+VLOOKUP("LDBOND"&amp;A9,'Main File'!A:O,6,0),0)</f>
        <v>1.0700190831561458</v>
      </c>
      <c r="C9" s="28">
        <f>IFERROR(+VLOOKUP("LDBOND"&amp;A9,'Main File'!A:O,7,0),0)</f>
        <v>0</v>
      </c>
      <c r="D9" s="28">
        <f>IFERROR(+VLOOKUP("LDBOND"&amp;A9,'Main File'!A:O,8,0),0)</f>
        <v>0</v>
      </c>
      <c r="E9" s="28">
        <f>IFERROR(+VLOOKUP("LDBOND"&amp;A9,'Main File'!A:O,9,0),0)</f>
        <v>9.5403048592845416E-2</v>
      </c>
      <c r="F9" s="28">
        <f>IFERROR(+VLOOKUP("LDBOND"&amp;A9,'Main File'!A:O,10,0),0)</f>
        <v>1.1654221317489912</v>
      </c>
      <c r="G9" s="28">
        <f>IFERROR(+VLOOKUP("LDBOND"&amp;A9,'Main File'!A:O,11,0),0)</f>
        <v>0.56671611240897379</v>
      </c>
      <c r="H9" s="28">
        <f>IFERROR(+VLOOKUP("LDBOND"&amp;A9,'Main File'!A:O,12,0),0)</f>
        <v>0</v>
      </c>
      <c r="I9" s="28">
        <f>IFERROR(+VLOOKUP("LDBOND"&amp;A9,'Main File'!A:O,13,0),0)</f>
        <v>0</v>
      </c>
      <c r="J9" s="28">
        <f>IFERROR(+VLOOKUP("LDBOND"&amp;A9,'Main File'!A:O,14,0),0)</f>
        <v>9.4810314393240197E-2</v>
      </c>
      <c r="K9" s="28">
        <f>IFERROR(+VLOOKUP("LDBOND"&amp;A9,'Main File'!A:O,15,0),0)</f>
        <v>0.66152642680221396</v>
      </c>
    </row>
    <row r="10" spans="1:14" x14ac:dyDescent="0.25">
      <c r="A10" s="9">
        <f t="shared" si="0"/>
        <v>43166</v>
      </c>
      <c r="B10" s="28">
        <f>IFERROR(+VLOOKUP("LDBOND"&amp;A10,'Main File'!A:O,6,0),0)</f>
        <v>1.0601339639774794</v>
      </c>
      <c r="C10" s="28">
        <f>IFERROR(+VLOOKUP("LDBOND"&amp;A10,'Main File'!A:O,7,0),0)</f>
        <v>0</v>
      </c>
      <c r="D10" s="28">
        <f>IFERROR(+VLOOKUP("LDBOND"&amp;A10,'Main File'!A:O,8,0),0)</f>
        <v>0</v>
      </c>
      <c r="E10" s="28">
        <f>IFERROR(+VLOOKUP("LDBOND"&amp;A10,'Main File'!A:O,9,0),0)</f>
        <v>9.3623574908430887E-2</v>
      </c>
      <c r="F10" s="28">
        <f>IFERROR(+VLOOKUP("LDBOND"&amp;A10,'Main File'!A:O,10,0),0)</f>
        <v>1.1537575388859103</v>
      </c>
      <c r="G10" s="28">
        <f>IFERROR(+VLOOKUP("LDBOND"&amp;A10,'Main File'!A:O,11,0),0)</f>
        <v>0.55684262013062413</v>
      </c>
      <c r="H10" s="28">
        <f>IFERROR(+VLOOKUP("LDBOND"&amp;A10,'Main File'!A:O,12,0),0)</f>
        <v>0</v>
      </c>
      <c r="I10" s="28">
        <f>IFERROR(+VLOOKUP("LDBOND"&amp;A10,'Main File'!A:O,13,0),0)</f>
        <v>0</v>
      </c>
      <c r="J10" s="28">
        <f>IFERROR(+VLOOKUP("LDBOND"&amp;A10,'Main File'!A:O,14,0),0)</f>
        <v>9.303282418855191E-2</v>
      </c>
      <c r="K10" s="28">
        <f>IFERROR(+VLOOKUP("LDBOND"&amp;A10,'Main File'!A:O,15,0),0)</f>
        <v>0.6498754443191761</v>
      </c>
    </row>
    <row r="11" spans="1:14" x14ac:dyDescent="0.25">
      <c r="A11" s="9">
        <f t="shared" si="0"/>
        <v>43167</v>
      </c>
      <c r="B11" s="28">
        <f>IFERROR(+VLOOKUP("LDBOND"&amp;A11,'Main File'!A:O,6,0),0)</f>
        <v>1.037003029507068</v>
      </c>
      <c r="C11" s="28">
        <f>IFERROR(+VLOOKUP("LDBOND"&amp;A11,'Main File'!A:O,7,0),0)</f>
        <v>0</v>
      </c>
      <c r="D11" s="28">
        <f>IFERROR(+VLOOKUP("LDBOND"&amp;A11,'Main File'!A:O,8,0),0)</f>
        <v>0</v>
      </c>
      <c r="E11" s="28">
        <f>IFERROR(+VLOOKUP("LDBOND"&amp;A11,'Main File'!A:O,9,0),0)</f>
        <v>8.9459840320717243E-2</v>
      </c>
      <c r="F11" s="28">
        <f>IFERROR(+VLOOKUP("LDBOND"&amp;A11,'Main File'!A:O,10,0),0)</f>
        <v>1.1264628698277852</v>
      </c>
      <c r="G11" s="28">
        <f>IFERROR(+VLOOKUP("LDBOND"&amp;A11,'Main File'!A:O,11,0),0)</f>
        <v>0.53367964781525257</v>
      </c>
      <c r="H11" s="28">
        <f>IFERROR(+VLOOKUP("LDBOND"&amp;A11,'Main File'!A:O,12,0),0)</f>
        <v>0</v>
      </c>
      <c r="I11" s="28">
        <f>IFERROR(+VLOOKUP("LDBOND"&amp;A11,'Main File'!A:O,13,0),0)</f>
        <v>0</v>
      </c>
      <c r="J11" s="28">
        <f>IFERROR(+VLOOKUP("LDBOND"&amp;A11,'Main File'!A:O,14,0),0)</f>
        <v>8.8863705560897358E-2</v>
      </c>
      <c r="K11" s="28">
        <f>IFERROR(+VLOOKUP("LDBOND"&amp;A11,'Main File'!A:O,15,0),0)</f>
        <v>0.62254335337614997</v>
      </c>
    </row>
    <row r="12" spans="1:14" x14ac:dyDescent="0.25">
      <c r="A12" s="9">
        <f t="shared" si="0"/>
        <v>43168</v>
      </c>
      <c r="B12" s="28">
        <f>IFERROR(+VLOOKUP("LDBOND"&amp;A12,'Main File'!A:O,6,0),0)</f>
        <v>1.0700193070629964</v>
      </c>
      <c r="C12" s="28">
        <f>IFERROR(+VLOOKUP("LDBOND"&amp;A12,'Main File'!A:O,7,0),0)</f>
        <v>0</v>
      </c>
      <c r="D12" s="28">
        <f>IFERROR(+VLOOKUP("LDBOND"&amp;A12,'Main File'!A:O,8,0),0)</f>
        <v>0</v>
      </c>
      <c r="E12" s="28">
        <f>IFERROR(+VLOOKUP("LDBOND"&amp;A12,'Main File'!A:O,9,0),0)</f>
        <v>9.5402975609766794E-2</v>
      </c>
      <c r="F12" s="28">
        <f>IFERROR(+VLOOKUP("LDBOND"&amp;A12,'Main File'!A:O,10,0),0)</f>
        <v>1.1654222826727632</v>
      </c>
      <c r="G12" s="28">
        <f>IFERROR(+VLOOKUP("LDBOND"&amp;A12,'Main File'!A:O,11,0),0)</f>
        <v>0.56669291069110794</v>
      </c>
      <c r="H12" s="28">
        <f>IFERROR(+VLOOKUP("LDBOND"&amp;A12,'Main File'!A:O,12,0),0)</f>
        <v>0</v>
      </c>
      <c r="I12" s="28">
        <f>IFERROR(+VLOOKUP("LDBOND"&amp;A12,'Main File'!A:O,13,0),0)</f>
        <v>0</v>
      </c>
      <c r="J12" s="28">
        <f>IFERROR(+VLOOKUP("LDBOND"&amp;A12,'Main File'!A:O,14,0),0)</f>
        <v>9.4806121200563157E-2</v>
      </c>
      <c r="K12" s="28">
        <f>IFERROR(+VLOOKUP("LDBOND"&amp;A12,'Main File'!A:O,15,0),0)</f>
        <v>0.66149903189167114</v>
      </c>
    </row>
    <row r="13" spans="1:14" x14ac:dyDescent="0.25">
      <c r="A13" s="9">
        <f t="shared" si="0"/>
        <v>43169</v>
      </c>
      <c r="B13" s="28">
        <f>IFERROR(+VLOOKUP("LDBOND"&amp;A13,'Main File'!A:O,6,0),0)</f>
        <v>1.0700191033409274</v>
      </c>
      <c r="C13" s="28">
        <f>IFERROR(+VLOOKUP("LDBOND"&amp;A13,'Main File'!A:O,7,0),0)</f>
        <v>0</v>
      </c>
      <c r="D13" s="28">
        <f>IFERROR(+VLOOKUP("LDBOND"&amp;A13,'Main File'!A:O,8,0),0)</f>
        <v>0</v>
      </c>
      <c r="E13" s="28">
        <f>IFERROR(+VLOOKUP("LDBOND"&amp;A13,'Main File'!A:O,9,0),0)</f>
        <v>9.5402831335475585E-2</v>
      </c>
      <c r="F13" s="28">
        <f>IFERROR(+VLOOKUP("LDBOND"&amp;A13,'Main File'!A:O,10,0),0)</f>
        <v>1.165421934676403</v>
      </c>
      <c r="G13" s="28">
        <f>IFERROR(+VLOOKUP("LDBOND"&amp;A13,'Main File'!A:O,11,0),0)</f>
        <v>0.56641936642869473</v>
      </c>
      <c r="H13" s="28">
        <f>IFERROR(+VLOOKUP("LDBOND"&amp;A13,'Main File'!A:O,12,0),0)</f>
        <v>0</v>
      </c>
      <c r="I13" s="28">
        <f>IFERROR(+VLOOKUP("LDBOND"&amp;A13,'Main File'!A:O,13,0),0)</f>
        <v>0</v>
      </c>
      <c r="J13" s="28">
        <f>IFERROR(+VLOOKUP("LDBOND"&amp;A13,'Main File'!A:O,14,0),0)</f>
        <v>9.4757419396665335E-2</v>
      </c>
      <c r="K13" s="28">
        <f>IFERROR(+VLOOKUP("LDBOND"&amp;A13,'Main File'!A:O,15,0),0)</f>
        <v>0.6611767858253601</v>
      </c>
    </row>
    <row r="14" spans="1:14" x14ac:dyDescent="0.25">
      <c r="A14" s="9">
        <f t="shared" si="0"/>
        <v>43170</v>
      </c>
      <c r="B14" s="28">
        <f>IFERROR(+VLOOKUP("LDBOND"&amp;A14,'Main File'!A:O,6,0),0)</f>
        <v>1.0700190079052492</v>
      </c>
      <c r="C14" s="28">
        <f>IFERROR(+VLOOKUP("LDBOND"&amp;A14,'Main File'!A:O,7,0),0)</f>
        <v>0</v>
      </c>
      <c r="D14" s="28">
        <f>IFERROR(+VLOOKUP("LDBOND"&amp;A14,'Main File'!A:O,8,0),0)</f>
        <v>0</v>
      </c>
      <c r="E14" s="28">
        <f>IFERROR(+VLOOKUP("LDBOND"&amp;A14,'Main File'!A:O,9,0),0)</f>
        <v>9.540302060630268E-2</v>
      </c>
      <c r="F14" s="28">
        <f>IFERROR(+VLOOKUP("LDBOND"&amp;A14,'Main File'!A:O,10,0),0)</f>
        <v>1.1654220285115517</v>
      </c>
      <c r="G14" s="28">
        <f>IFERROR(+VLOOKUP("LDBOND"&amp;A14,'Main File'!A:O,11,0),0)</f>
        <v>0.56642022284548399</v>
      </c>
      <c r="H14" s="28">
        <f>IFERROR(+VLOOKUP("LDBOND"&amp;A14,'Main File'!A:O,12,0),0)</f>
        <v>0</v>
      </c>
      <c r="I14" s="28">
        <f>IFERROR(+VLOOKUP("LDBOND"&amp;A14,'Main File'!A:O,13,0),0)</f>
        <v>0</v>
      </c>
      <c r="J14" s="28">
        <f>IFERROR(+VLOOKUP("LDBOND"&amp;A14,'Main File'!A:O,14,0),0)</f>
        <v>9.4756938038023153E-2</v>
      </c>
      <c r="K14" s="28">
        <f>IFERROR(+VLOOKUP("LDBOND"&amp;A14,'Main File'!A:O,15,0),0)</f>
        <v>0.66117716088350709</v>
      </c>
    </row>
    <row r="15" spans="1:14" x14ac:dyDescent="0.25">
      <c r="A15" s="9">
        <f t="shared" si="0"/>
        <v>43171</v>
      </c>
      <c r="B15" s="28">
        <f>IFERROR(+VLOOKUP("LDBOND"&amp;A15,'Main File'!A:O,6,0),0)</f>
        <v>1.0700191825196395</v>
      </c>
      <c r="C15" s="28">
        <f>IFERROR(+VLOOKUP("LDBOND"&amp;A15,'Main File'!A:O,7,0),0)</f>
        <v>0</v>
      </c>
      <c r="D15" s="28">
        <f>IFERROR(+VLOOKUP("LDBOND"&amp;A15,'Main File'!A:O,8,0),0)</f>
        <v>0</v>
      </c>
      <c r="E15" s="28">
        <f>IFERROR(+VLOOKUP("LDBOND"&amp;A15,'Main File'!A:O,9,0),0)</f>
        <v>9.5402906488911768E-2</v>
      </c>
      <c r="F15" s="28">
        <f>IFERROR(+VLOOKUP("LDBOND"&amp;A15,'Main File'!A:O,10,0),0)</f>
        <v>1.1654220890085512</v>
      </c>
      <c r="G15" s="28">
        <f>IFERROR(+VLOOKUP("LDBOND"&amp;A15,'Main File'!A:O,11,0),0)</f>
        <v>0.56642513368295289</v>
      </c>
      <c r="H15" s="28">
        <f>IFERROR(+VLOOKUP("LDBOND"&amp;A15,'Main File'!A:O,12,0),0)</f>
        <v>0</v>
      </c>
      <c r="I15" s="28">
        <f>IFERROR(+VLOOKUP("LDBOND"&amp;A15,'Main File'!A:O,13,0),0)</f>
        <v>0</v>
      </c>
      <c r="J15" s="28">
        <f>IFERROR(+VLOOKUP("LDBOND"&amp;A15,'Main File'!A:O,14,0),0)</f>
        <v>9.4758281666209726E-2</v>
      </c>
      <c r="K15" s="28">
        <f>IFERROR(+VLOOKUP("LDBOND"&amp;A15,'Main File'!A:O,15,0),0)</f>
        <v>0.66118341534916258</v>
      </c>
    </row>
    <row r="16" spans="1:14" x14ac:dyDescent="0.25">
      <c r="A16" s="9">
        <f t="shared" si="0"/>
        <v>43172</v>
      </c>
      <c r="B16" s="28">
        <f>IFERROR(+VLOOKUP("LDBOND"&amp;A16,'Main File'!A:O,6,0),0)</f>
        <v>1.0700189284544503</v>
      </c>
      <c r="C16" s="28">
        <f>IFERROR(+VLOOKUP("LDBOND"&amp;A16,'Main File'!A:O,7,0),0)</f>
        <v>0</v>
      </c>
      <c r="D16" s="28">
        <f>IFERROR(+VLOOKUP("LDBOND"&amp;A16,'Main File'!A:O,8,0),0)</f>
        <v>0</v>
      </c>
      <c r="E16" s="28">
        <f>IFERROR(+VLOOKUP("LDBOND"&amp;A16,'Main File'!A:O,9,0),0)</f>
        <v>9.540284934561738E-2</v>
      </c>
      <c r="F16" s="28">
        <f>IFERROR(+VLOOKUP("LDBOND"&amp;A16,'Main File'!A:O,10,0),0)</f>
        <v>1.1654217778000677</v>
      </c>
      <c r="G16" s="28">
        <f>IFERROR(+VLOOKUP("LDBOND"&amp;A16,'Main File'!A:O,11,0),0)</f>
        <v>0.56639649508338474</v>
      </c>
      <c r="H16" s="28">
        <f>IFERROR(+VLOOKUP("LDBOND"&amp;A16,'Main File'!A:O,12,0),0)</f>
        <v>0</v>
      </c>
      <c r="I16" s="28">
        <f>IFERROR(+VLOOKUP("LDBOND"&amp;A16,'Main File'!A:O,13,0),0)</f>
        <v>0</v>
      </c>
      <c r="J16" s="28">
        <f>IFERROR(+VLOOKUP("LDBOND"&amp;A16,'Main File'!A:O,14,0),0)</f>
        <v>9.475288937701043E-2</v>
      </c>
      <c r="K16" s="28">
        <f>IFERROR(+VLOOKUP("LDBOND"&amp;A16,'Main File'!A:O,15,0),0)</f>
        <v>0.66114938446039517</v>
      </c>
    </row>
    <row r="17" spans="1:11" x14ac:dyDescent="0.25">
      <c r="A17" s="9">
        <f t="shared" si="0"/>
        <v>43173</v>
      </c>
      <c r="B17" s="28">
        <f>IFERROR(+VLOOKUP("LDBOND"&amp;A17,'Main File'!A:O,6,0),0)</f>
        <v>1.0700191441528875</v>
      </c>
      <c r="C17" s="28">
        <f>IFERROR(+VLOOKUP("LDBOND"&amp;A17,'Main File'!A:O,7,0),0)</f>
        <v>0</v>
      </c>
      <c r="D17" s="28">
        <f>IFERROR(+VLOOKUP("LDBOND"&amp;A17,'Main File'!A:O,8,0),0)</f>
        <v>0</v>
      </c>
      <c r="E17" s="28">
        <f>IFERROR(+VLOOKUP("LDBOND"&amp;A17,'Main File'!A:O,9,0),0)</f>
        <v>9.5403014195691929E-2</v>
      </c>
      <c r="F17" s="28">
        <f>IFERROR(+VLOOKUP("LDBOND"&amp;A17,'Main File'!A:O,10,0),0)</f>
        <v>1.1654221583485793</v>
      </c>
      <c r="G17" s="28">
        <f>IFERROR(+VLOOKUP("LDBOND"&amp;A17,'Main File'!A:O,11,0),0)</f>
        <v>0.5663442172529416</v>
      </c>
      <c r="H17" s="28">
        <f>IFERROR(+VLOOKUP("LDBOND"&amp;A17,'Main File'!A:O,12,0),0)</f>
        <v>0</v>
      </c>
      <c r="I17" s="28">
        <f>IFERROR(+VLOOKUP("LDBOND"&amp;A17,'Main File'!A:O,13,0),0)</f>
        <v>0</v>
      </c>
      <c r="J17" s="28">
        <f>IFERROR(+VLOOKUP("LDBOND"&amp;A17,'Main File'!A:O,14,0),0)</f>
        <v>9.4743270564048729E-2</v>
      </c>
      <c r="K17" s="28">
        <f>IFERROR(+VLOOKUP("LDBOND"&amp;A17,'Main File'!A:O,15,0),0)</f>
        <v>0.66108748781699034</v>
      </c>
    </row>
    <row r="18" spans="1:11" x14ac:dyDescent="0.25">
      <c r="A18" s="9">
        <f t="shared" si="0"/>
        <v>43174</v>
      </c>
      <c r="B18" s="28">
        <f>IFERROR(+VLOOKUP("LDBOND"&amp;A18,'Main File'!A:O,6,0),0)</f>
        <v>1.0700190428549372</v>
      </c>
      <c r="C18" s="28">
        <f>IFERROR(+VLOOKUP("LDBOND"&amp;A18,'Main File'!A:O,7,0),0)</f>
        <v>0</v>
      </c>
      <c r="D18" s="28">
        <f>IFERROR(+VLOOKUP("LDBOND"&amp;A18,'Main File'!A:O,8,0),0)</f>
        <v>0</v>
      </c>
      <c r="E18" s="28">
        <f>IFERROR(+VLOOKUP("LDBOND"&amp;A18,'Main File'!A:O,9,0),0)</f>
        <v>9.54030337849959E-2</v>
      </c>
      <c r="F18" s="28">
        <f>IFERROR(+VLOOKUP("LDBOND"&amp;A18,'Main File'!A:O,10,0),0)</f>
        <v>1.165422076639933</v>
      </c>
      <c r="G18" s="28">
        <f>IFERROR(+VLOOKUP("LDBOND"&amp;A18,'Main File'!A:O,11,0),0)</f>
        <v>0.56635048575564928</v>
      </c>
      <c r="H18" s="28">
        <f>IFERROR(+VLOOKUP("LDBOND"&amp;A18,'Main File'!A:O,12,0),0)</f>
        <v>0</v>
      </c>
      <c r="I18" s="28">
        <f>IFERROR(+VLOOKUP("LDBOND"&amp;A18,'Main File'!A:O,13,0),0)</f>
        <v>0</v>
      </c>
      <c r="J18" s="28">
        <f>IFERROR(+VLOOKUP("LDBOND"&amp;A18,'Main File'!A:O,14,0),0)</f>
        <v>9.4744564600751785E-2</v>
      </c>
      <c r="K18" s="28">
        <f>IFERROR(+VLOOKUP("LDBOND"&amp;A18,'Main File'!A:O,15,0),0)</f>
        <v>0.66109505035640104</v>
      </c>
    </row>
    <row r="19" spans="1:11" x14ac:dyDescent="0.25">
      <c r="A19" s="9">
        <f t="shared" si="0"/>
        <v>43175</v>
      </c>
      <c r="B19" s="28">
        <f>IFERROR(+VLOOKUP("LDBOND"&amp;A19,'Main File'!A:O,6,0),0)</f>
        <v>1.0700191878891101</v>
      </c>
      <c r="C19" s="28">
        <f>IFERROR(+VLOOKUP("LDBOND"&amp;A19,'Main File'!A:O,7,0),0)</f>
        <v>0</v>
      </c>
      <c r="D19" s="28">
        <f>IFERROR(+VLOOKUP("LDBOND"&amp;A19,'Main File'!A:O,8,0),0)</f>
        <v>0</v>
      </c>
      <c r="E19" s="28">
        <f>IFERROR(+VLOOKUP("LDBOND"&amp;A19,'Main File'!A:O,9,0),0)</f>
        <v>9.5402824377092077E-2</v>
      </c>
      <c r="F19" s="28">
        <f>IFERROR(+VLOOKUP("LDBOND"&amp;A19,'Main File'!A:O,10,0),0)</f>
        <v>1.1654220122662022</v>
      </c>
      <c r="G19" s="28">
        <f>IFERROR(+VLOOKUP("LDBOND"&amp;A19,'Main File'!A:O,11,0),0)</f>
        <v>0.56635365450165953</v>
      </c>
      <c r="H19" s="28">
        <f>IFERROR(+VLOOKUP("LDBOND"&amp;A19,'Main File'!A:O,12,0),0)</f>
        <v>0</v>
      </c>
      <c r="I19" s="28">
        <f>IFERROR(+VLOOKUP("LDBOND"&amp;A19,'Main File'!A:O,13,0),0)</f>
        <v>0</v>
      </c>
      <c r="J19" s="28">
        <f>IFERROR(+VLOOKUP("LDBOND"&amp;A19,'Main File'!A:O,14,0),0)</f>
        <v>9.4745312291346723E-2</v>
      </c>
      <c r="K19" s="28">
        <f>IFERROR(+VLOOKUP("LDBOND"&amp;A19,'Main File'!A:O,15,0),0)</f>
        <v>0.66109896679300628</v>
      </c>
    </row>
    <row r="20" spans="1:11" x14ac:dyDescent="0.25">
      <c r="A20" s="9">
        <f t="shared" si="0"/>
        <v>43176</v>
      </c>
      <c r="B20" s="28">
        <f>IFERROR(+VLOOKUP("LDBOND"&amp;A20,'Main File'!A:O,6,0),0)</f>
        <v>1.070019003252719</v>
      </c>
      <c r="C20" s="28">
        <f>IFERROR(+VLOOKUP("LDBOND"&amp;A20,'Main File'!A:O,7,0),0)</f>
        <v>0</v>
      </c>
      <c r="D20" s="28">
        <f>IFERROR(+VLOOKUP("LDBOND"&amp;A20,'Main File'!A:O,8,0),0)</f>
        <v>0</v>
      </c>
      <c r="E20" s="28">
        <f>IFERROR(+VLOOKUP("LDBOND"&amp;A20,'Main File'!A:O,9,0),0)</f>
        <v>9.5403079235957519E-2</v>
      </c>
      <c r="F20" s="28">
        <f>IFERROR(+VLOOKUP("LDBOND"&amp;A20,'Main File'!A:O,10,0),0)</f>
        <v>1.1654220824886765</v>
      </c>
      <c r="G20" s="28">
        <f>IFERROR(+VLOOKUP("LDBOND"&amp;A20,'Main File'!A:O,11,0),0)</f>
        <v>0.56634546675407049</v>
      </c>
      <c r="H20" s="28">
        <f>IFERROR(+VLOOKUP("LDBOND"&amp;A20,'Main File'!A:O,12,0),0)</f>
        <v>0</v>
      </c>
      <c r="I20" s="28">
        <f>IFERROR(+VLOOKUP("LDBOND"&amp;A20,'Main File'!A:O,13,0),0)</f>
        <v>0</v>
      </c>
      <c r="J20" s="28">
        <f>IFERROR(+VLOOKUP("LDBOND"&amp;A20,'Main File'!A:O,14,0),0)</f>
        <v>9.4743389125851535E-2</v>
      </c>
      <c r="K20" s="28">
        <f>IFERROR(+VLOOKUP("LDBOND"&amp;A20,'Main File'!A:O,15,0),0)</f>
        <v>0.66108885587992205</v>
      </c>
    </row>
    <row r="21" spans="1:11" x14ac:dyDescent="0.25">
      <c r="A21" s="9">
        <f t="shared" si="0"/>
        <v>43177</v>
      </c>
      <c r="B21" s="28">
        <f>IFERROR(+VLOOKUP("LDBOND"&amp;A21,'Main File'!A:O,6,0),0)</f>
        <v>1.0700188859403288</v>
      </c>
      <c r="C21" s="28">
        <f>IFERROR(+VLOOKUP("LDBOND"&amp;A21,'Main File'!A:O,7,0),0)</f>
        <v>0</v>
      </c>
      <c r="D21" s="28">
        <f>IFERROR(+VLOOKUP("LDBOND"&amp;A21,'Main File'!A:O,8,0),0)</f>
        <v>0</v>
      </c>
      <c r="E21" s="28">
        <f>IFERROR(+VLOOKUP("LDBOND"&amp;A21,'Main File'!A:O,9,0),0)</f>
        <v>9.5403003403973827E-2</v>
      </c>
      <c r="F21" s="28">
        <f>IFERROR(+VLOOKUP("LDBOND"&amp;A21,'Main File'!A:O,10,0),0)</f>
        <v>1.1654218893443027</v>
      </c>
      <c r="G21" s="28">
        <f>IFERROR(+VLOOKUP("LDBOND"&amp;A21,'Main File'!A:O,11,0),0)</f>
        <v>0.5663466375720676</v>
      </c>
      <c r="H21" s="28">
        <f>IFERROR(+VLOOKUP("LDBOND"&amp;A21,'Main File'!A:O,12,0),0)</f>
        <v>0</v>
      </c>
      <c r="I21" s="28">
        <f>IFERROR(+VLOOKUP("LDBOND"&amp;A21,'Main File'!A:O,13,0),0)</f>
        <v>0</v>
      </c>
      <c r="J21" s="28">
        <f>IFERROR(+VLOOKUP("LDBOND"&amp;A21,'Main File'!A:O,14,0),0)</f>
        <v>9.4743938705882255E-2</v>
      </c>
      <c r="K21" s="28">
        <f>IFERROR(+VLOOKUP("LDBOND"&amp;A21,'Main File'!A:O,15,0),0)</f>
        <v>0.66109057627794987</v>
      </c>
    </row>
    <row r="22" spans="1:11" x14ac:dyDescent="0.25">
      <c r="A22" s="9">
        <f t="shared" si="0"/>
        <v>43178</v>
      </c>
      <c r="B22" s="28">
        <f>IFERROR(+VLOOKUP("LDBOND"&amp;A22,'Main File'!A:O,6,0),0)</f>
        <v>1.070019036263139</v>
      </c>
      <c r="C22" s="28">
        <f>IFERROR(+VLOOKUP("LDBOND"&amp;A22,'Main File'!A:O,7,0),0)</f>
        <v>0</v>
      </c>
      <c r="D22" s="28">
        <f>IFERROR(+VLOOKUP("LDBOND"&amp;A22,'Main File'!A:O,8,0),0)</f>
        <v>0</v>
      </c>
      <c r="E22" s="28">
        <f>IFERROR(+VLOOKUP("LDBOND"&amp;A22,'Main File'!A:O,9,0),0)</f>
        <v>9.5403002552293253E-2</v>
      </c>
      <c r="F22" s="28">
        <f>IFERROR(+VLOOKUP("LDBOND"&amp;A22,'Main File'!A:O,10,0),0)</f>
        <v>1.1654220388154322</v>
      </c>
      <c r="G22" s="28">
        <f>IFERROR(+VLOOKUP("LDBOND"&amp;A22,'Main File'!A:O,11,0),0)</f>
        <v>0.56634285831080577</v>
      </c>
      <c r="H22" s="28">
        <f>IFERROR(+VLOOKUP("LDBOND"&amp;A22,'Main File'!A:O,12,0),0)</f>
        <v>0</v>
      </c>
      <c r="I22" s="28">
        <f>IFERROR(+VLOOKUP("LDBOND"&amp;A22,'Main File'!A:O,13,0),0)</f>
        <v>0</v>
      </c>
      <c r="J22" s="28">
        <f>IFERROR(+VLOOKUP("LDBOND"&amp;A22,'Main File'!A:O,14,0),0)</f>
        <v>9.4743432188766796E-2</v>
      </c>
      <c r="K22" s="28">
        <f>IFERROR(+VLOOKUP("LDBOND"&amp;A22,'Main File'!A:O,15,0),0)</f>
        <v>0.66108629049957257</v>
      </c>
    </row>
    <row r="23" spans="1:11" x14ac:dyDescent="0.25">
      <c r="A23" s="9">
        <f t="shared" si="0"/>
        <v>43179</v>
      </c>
      <c r="B23" s="28">
        <f>IFERROR(+VLOOKUP("LDBOND"&amp;A23,'Main File'!A:O,6,0),0)</f>
        <v>1.0700190929726761</v>
      </c>
      <c r="C23" s="28">
        <f>IFERROR(+VLOOKUP("LDBOND"&amp;A23,'Main File'!A:O,7,0),0)</f>
        <v>0</v>
      </c>
      <c r="D23" s="28">
        <f>IFERROR(+VLOOKUP("LDBOND"&amp;A23,'Main File'!A:O,8,0),0)</f>
        <v>0</v>
      </c>
      <c r="E23" s="28">
        <f>IFERROR(+VLOOKUP("LDBOND"&amp;A23,'Main File'!A:O,9,0),0)</f>
        <v>9.5402931514140588E-2</v>
      </c>
      <c r="F23" s="28">
        <f>IFERROR(+VLOOKUP("LDBOND"&amp;A23,'Main File'!A:O,10,0),0)</f>
        <v>1.1654220244868165</v>
      </c>
      <c r="G23" s="28">
        <f>IFERROR(+VLOOKUP("LDBOND"&amp;A23,'Main File'!A:O,11,0),0)</f>
        <v>0.56634533950950838</v>
      </c>
      <c r="H23" s="28">
        <f>IFERROR(+VLOOKUP("LDBOND"&amp;A23,'Main File'!A:O,12,0),0)</f>
        <v>0</v>
      </c>
      <c r="I23" s="28">
        <f>IFERROR(+VLOOKUP("LDBOND"&amp;A23,'Main File'!A:O,13,0),0)</f>
        <v>0</v>
      </c>
      <c r="J23" s="28">
        <f>IFERROR(+VLOOKUP("LDBOND"&amp;A23,'Main File'!A:O,14,0),0)</f>
        <v>9.4744088471125879E-2</v>
      </c>
      <c r="K23" s="28">
        <f>IFERROR(+VLOOKUP("LDBOND"&amp;A23,'Main File'!A:O,15,0),0)</f>
        <v>0.6610894279806343</v>
      </c>
    </row>
    <row r="24" spans="1:11" x14ac:dyDescent="0.25">
      <c r="A24" s="9">
        <f t="shared" si="0"/>
        <v>43180</v>
      </c>
      <c r="B24" s="28">
        <f>IFERROR(+VLOOKUP("LDBOND"&amp;A24,'Main File'!A:O,6,0),0)</f>
        <v>1.0500947058548169</v>
      </c>
      <c r="C24" s="28">
        <f>IFERROR(+VLOOKUP("LDBOND"&amp;A24,'Main File'!A:O,7,0),0)</f>
        <v>0</v>
      </c>
      <c r="D24" s="28">
        <f>IFERROR(+VLOOKUP("LDBOND"&amp;A24,'Main File'!A:O,8,0),0)</f>
        <v>0</v>
      </c>
      <c r="E24" s="28">
        <f>IFERROR(+VLOOKUP("LDBOND"&amp;A24,'Main File'!A:O,9,0),0)</f>
        <v>9.1816315530328582E-2</v>
      </c>
      <c r="F24" s="28">
        <f>IFERROR(+VLOOKUP("LDBOND"&amp;A24,'Main File'!A:O,10,0),0)</f>
        <v>1.1419110213851456</v>
      </c>
      <c r="G24" s="28">
        <f>IFERROR(+VLOOKUP("LDBOND"&amp;A24,'Main File'!A:O,11,0),0)</f>
        <v>0.54642317439349386</v>
      </c>
      <c r="H24" s="28">
        <f>IFERROR(+VLOOKUP("LDBOND"&amp;A24,'Main File'!A:O,12,0),0)</f>
        <v>0</v>
      </c>
      <c r="I24" s="28">
        <f>IFERROR(+VLOOKUP("LDBOND"&amp;A24,'Main File'!A:O,13,0),0)</f>
        <v>0</v>
      </c>
      <c r="J24" s="28">
        <f>IFERROR(+VLOOKUP("LDBOND"&amp;A24,'Main File'!A:O,14,0),0)</f>
        <v>9.1157415087952123E-2</v>
      </c>
      <c r="K24" s="28">
        <f>IFERROR(+VLOOKUP("LDBOND"&amp;A24,'Main File'!A:O,15,0),0)</f>
        <v>0.63758058948144603</v>
      </c>
    </row>
    <row r="25" spans="1:11" x14ac:dyDescent="0.25">
      <c r="A25" s="9">
        <f t="shared" si="0"/>
        <v>43181</v>
      </c>
      <c r="B25" s="28">
        <f>IFERROR(+VLOOKUP("LDBOND"&amp;A25,'Main File'!A:O,6,0),0)</f>
        <v>1.0700195089641942</v>
      </c>
      <c r="C25" s="28">
        <f>IFERROR(+VLOOKUP("LDBOND"&amp;A25,'Main File'!A:O,7,0),0)</f>
        <v>0</v>
      </c>
      <c r="D25" s="28">
        <f>IFERROR(+VLOOKUP("LDBOND"&amp;A25,'Main File'!A:O,8,0),0)</f>
        <v>0</v>
      </c>
      <c r="E25" s="28">
        <f>IFERROR(+VLOOKUP("LDBOND"&amp;A25,'Main File'!A:O,9,0),0)</f>
        <v>9.5402844685235064E-2</v>
      </c>
      <c r="F25" s="28">
        <f>IFERROR(+VLOOKUP("LDBOND"&amp;A25,'Main File'!A:O,10,0),0)</f>
        <v>1.1654223536494293</v>
      </c>
      <c r="G25" s="28">
        <f>IFERROR(+VLOOKUP("LDBOND"&amp;A25,'Main File'!A:O,11,0),0)</f>
        <v>0.56634703998923197</v>
      </c>
      <c r="H25" s="28">
        <f>IFERROR(+VLOOKUP("LDBOND"&amp;A25,'Main File'!A:O,12,0),0)</f>
        <v>0</v>
      </c>
      <c r="I25" s="28">
        <f>IFERROR(+VLOOKUP("LDBOND"&amp;A25,'Main File'!A:O,13,0),0)</f>
        <v>0</v>
      </c>
      <c r="J25" s="28">
        <f>IFERROR(+VLOOKUP("LDBOND"&amp;A25,'Main File'!A:O,14,0),0)</f>
        <v>9.4744067441858842E-2</v>
      </c>
      <c r="K25" s="28">
        <f>IFERROR(+VLOOKUP("LDBOND"&amp;A25,'Main File'!A:O,15,0),0)</f>
        <v>0.66109110743109079</v>
      </c>
    </row>
    <row r="26" spans="1:11" x14ac:dyDescent="0.25">
      <c r="A26" s="9">
        <f t="shared" si="0"/>
        <v>43182</v>
      </c>
      <c r="B26" s="28">
        <f>IFERROR(+VLOOKUP("LDBOND"&amp;A26,'Main File'!A:O,6,0),0)</f>
        <v>1.070019286241767</v>
      </c>
      <c r="C26" s="28">
        <f>IFERROR(+VLOOKUP("LDBOND"&amp;A26,'Main File'!A:O,7,0),0)</f>
        <v>0</v>
      </c>
      <c r="D26" s="28">
        <f>IFERROR(+VLOOKUP("LDBOND"&amp;A26,'Main File'!A:O,8,0),0)</f>
        <v>0</v>
      </c>
      <c r="E26" s="28">
        <f>IFERROR(+VLOOKUP("LDBOND"&amp;A26,'Main File'!A:O,9,0),0)</f>
        <v>9.5403080211035343E-2</v>
      </c>
      <c r="F26" s="28">
        <f>IFERROR(+VLOOKUP("LDBOND"&amp;A26,'Main File'!A:O,10,0),0)</f>
        <v>1.1654223664528023</v>
      </c>
      <c r="G26" s="28">
        <f>IFERROR(+VLOOKUP("LDBOND"&amp;A26,'Main File'!A:O,11,0),0)</f>
        <v>0.56634534799249914</v>
      </c>
      <c r="H26" s="28">
        <f>IFERROR(+VLOOKUP("LDBOND"&amp;A26,'Main File'!A:O,12,0),0)</f>
        <v>0</v>
      </c>
      <c r="I26" s="28">
        <f>IFERROR(+VLOOKUP("LDBOND"&amp;A26,'Main File'!A:O,13,0),0)</f>
        <v>0</v>
      </c>
      <c r="J26" s="28">
        <f>IFERROR(+VLOOKUP("LDBOND"&amp;A26,'Main File'!A:O,14,0),0)</f>
        <v>9.474312023702039E-2</v>
      </c>
      <c r="K26" s="28">
        <f>IFERROR(+VLOOKUP("LDBOND"&amp;A26,'Main File'!A:O,15,0),0)</f>
        <v>0.6610884682295195</v>
      </c>
    </row>
    <row r="27" spans="1:11" x14ac:dyDescent="0.25">
      <c r="A27" s="9">
        <f t="shared" si="0"/>
        <v>43183</v>
      </c>
      <c r="B27" s="28">
        <f>IFERROR(+VLOOKUP("LDBOND"&amp;A27,'Main File'!A:O,6,0),0)</f>
        <v>1.070018971524517</v>
      </c>
      <c r="C27" s="28">
        <f>IFERROR(+VLOOKUP("LDBOND"&amp;A27,'Main File'!A:O,7,0),0)</f>
        <v>0</v>
      </c>
      <c r="D27" s="28">
        <f>IFERROR(+VLOOKUP("LDBOND"&amp;A27,'Main File'!A:O,8,0),0)</f>
        <v>0</v>
      </c>
      <c r="E27" s="28">
        <f>IFERROR(+VLOOKUP("LDBOND"&amp;A27,'Main File'!A:O,9,0),0)</f>
        <v>9.5402920976836572E-2</v>
      </c>
      <c r="F27" s="28">
        <f>IFERROR(+VLOOKUP("LDBOND"&amp;A27,'Main File'!A:O,10,0),0)</f>
        <v>1.1654218925013535</v>
      </c>
      <c r="G27" s="28">
        <f>IFERROR(+VLOOKUP("LDBOND"&amp;A27,'Main File'!A:O,11,0),0)</f>
        <v>0.56634569041270844</v>
      </c>
      <c r="H27" s="28">
        <f>IFERROR(+VLOOKUP("LDBOND"&amp;A27,'Main File'!A:O,12,0),0)</f>
        <v>0</v>
      </c>
      <c r="I27" s="28">
        <f>IFERROR(+VLOOKUP("LDBOND"&amp;A27,'Main File'!A:O,13,0),0)</f>
        <v>0</v>
      </c>
      <c r="J27" s="28">
        <f>IFERROR(+VLOOKUP("LDBOND"&amp;A27,'Main File'!A:O,14,0),0)</f>
        <v>9.4743671719253866E-2</v>
      </c>
      <c r="K27" s="28">
        <f>IFERROR(+VLOOKUP("LDBOND"&amp;A27,'Main File'!A:O,15,0),0)</f>
        <v>0.66108936213196234</v>
      </c>
    </row>
    <row r="28" spans="1:11" x14ac:dyDescent="0.25">
      <c r="A28" s="9">
        <f t="shared" si="0"/>
        <v>43184</v>
      </c>
      <c r="B28" s="28">
        <f>IFERROR(+VLOOKUP("LDBOND"&amp;A28,'Main File'!A:O,6,0),0)</f>
        <v>1.0700193170727532</v>
      </c>
      <c r="C28" s="28">
        <f>IFERROR(+VLOOKUP("LDBOND"&amp;A28,'Main File'!A:O,7,0),0)</f>
        <v>0</v>
      </c>
      <c r="D28" s="28">
        <f>IFERROR(+VLOOKUP("LDBOND"&amp;A28,'Main File'!A:O,8,0),0)</f>
        <v>0</v>
      </c>
      <c r="E28" s="28">
        <f>IFERROR(+VLOOKUP("LDBOND"&amp;A28,'Main File'!A:O,9,0),0)</f>
        <v>9.5402972531469454E-2</v>
      </c>
      <c r="F28" s="28">
        <f>IFERROR(+VLOOKUP("LDBOND"&amp;A28,'Main File'!A:O,10,0),0)</f>
        <v>1.1654222896042228</v>
      </c>
      <c r="G28" s="28">
        <f>IFERROR(+VLOOKUP("LDBOND"&amp;A28,'Main File'!A:O,11,0),0)</f>
        <v>0.56634544405555287</v>
      </c>
      <c r="H28" s="28">
        <f>IFERROR(+VLOOKUP("LDBOND"&amp;A28,'Main File'!A:O,12,0),0)</f>
        <v>0</v>
      </c>
      <c r="I28" s="28">
        <f>IFERROR(+VLOOKUP("LDBOND"&amp;A28,'Main File'!A:O,13,0),0)</f>
        <v>0</v>
      </c>
      <c r="J28" s="28">
        <f>IFERROR(+VLOOKUP("LDBOND"&amp;A28,'Main File'!A:O,14,0),0)</f>
        <v>9.4743423656801357E-2</v>
      </c>
      <c r="K28" s="28">
        <f>IFERROR(+VLOOKUP("LDBOND"&amp;A28,'Main File'!A:O,15,0),0)</f>
        <v>0.6610888677123542</v>
      </c>
    </row>
    <row r="29" spans="1:11" x14ac:dyDescent="0.25">
      <c r="A29" s="9">
        <f t="shared" si="0"/>
        <v>43185</v>
      </c>
      <c r="B29" s="28">
        <f>IFERROR(+VLOOKUP("LDBOND"&amp;A29,'Main File'!A:O,6,0),0)</f>
        <v>1.046262696981586</v>
      </c>
      <c r="C29" s="28">
        <f>IFERROR(+VLOOKUP("LDBOND"&amp;A29,'Main File'!A:O,7,0),0)</f>
        <v>0</v>
      </c>
      <c r="D29" s="28">
        <f>IFERROR(+VLOOKUP("LDBOND"&amp;A29,'Main File'!A:O,8,0),0)</f>
        <v>0</v>
      </c>
      <c r="E29" s="28">
        <f>IFERROR(+VLOOKUP("LDBOND"&amp;A29,'Main File'!A:O,9,0),0)</f>
        <v>9.1127170053234008E-2</v>
      </c>
      <c r="F29" s="28">
        <f>IFERROR(+VLOOKUP("LDBOND"&amp;A29,'Main File'!A:O,10,0),0)</f>
        <v>1.1373898670348201</v>
      </c>
      <c r="G29" s="28">
        <f>IFERROR(+VLOOKUP("LDBOND"&amp;A29,'Main File'!A:O,11,0),0)</f>
        <v>0.54258454473018281</v>
      </c>
      <c r="H29" s="28">
        <f>IFERROR(+VLOOKUP("LDBOND"&amp;A29,'Main File'!A:O,12,0),0)</f>
        <v>0</v>
      </c>
      <c r="I29" s="28">
        <f>IFERROR(+VLOOKUP("LDBOND"&amp;A29,'Main File'!A:O,13,0),0)</f>
        <v>0</v>
      </c>
      <c r="J29" s="28">
        <f>IFERROR(+VLOOKUP("LDBOND"&amp;A29,'Main File'!A:O,14,0),0)</f>
        <v>9.0466166606490983E-2</v>
      </c>
      <c r="K29" s="28">
        <f>IFERROR(+VLOOKUP("LDBOND"&amp;A29,'Main File'!A:O,15,0),0)</f>
        <v>0.63305071133667379</v>
      </c>
    </row>
    <row r="30" spans="1:11" x14ac:dyDescent="0.25">
      <c r="A30" s="9">
        <f t="shared" si="0"/>
        <v>43186</v>
      </c>
      <c r="B30" s="28">
        <f>IFERROR(+VLOOKUP("LDBOND"&amp;A30,'Main File'!A:O,6,0),0)</f>
        <v>0</v>
      </c>
      <c r="C30" s="28">
        <f>IFERROR(+VLOOKUP("LDBOND"&amp;A30,'Main File'!A:O,7,0),0)</f>
        <v>0</v>
      </c>
      <c r="D30" s="28">
        <f>IFERROR(+VLOOKUP("LDBOND"&amp;A30,'Main File'!A:O,8,0),0)</f>
        <v>0</v>
      </c>
      <c r="E30" s="28">
        <f>IFERROR(+VLOOKUP("LDBOND"&amp;A30,'Main File'!A:O,9,0),0)</f>
        <v>0</v>
      </c>
      <c r="F30" s="28">
        <f>IFERROR(+VLOOKUP("LDBOND"&amp;A30,'Main File'!A:O,10,0),0)</f>
        <v>0</v>
      </c>
      <c r="G30" s="28">
        <f>IFERROR(+VLOOKUP("LDBOND"&amp;A30,'Main File'!A:O,11,0),0)</f>
        <v>0</v>
      </c>
      <c r="H30" s="28">
        <f>IFERROR(+VLOOKUP("LDBOND"&amp;A30,'Main File'!A:O,12,0),0)</f>
        <v>0</v>
      </c>
      <c r="I30" s="28">
        <f>IFERROR(+VLOOKUP("LDBOND"&amp;A30,'Main File'!A:O,13,0),0)</f>
        <v>0</v>
      </c>
      <c r="J30" s="28">
        <f>IFERROR(+VLOOKUP("LDBOND"&amp;A30,'Main File'!A:O,14,0),0)</f>
        <v>0</v>
      </c>
      <c r="K30" s="28">
        <f>IFERROR(+VLOOKUP("LDBOND"&amp;A30,'Main File'!A:O,15,0),0)</f>
        <v>0</v>
      </c>
    </row>
    <row r="31" spans="1:11" x14ac:dyDescent="0.25">
      <c r="A31" s="9">
        <f t="shared" si="0"/>
        <v>43187</v>
      </c>
      <c r="B31" s="28">
        <f>IFERROR(+VLOOKUP("LDBOND"&amp;A31,'Main File'!A:O,6,0),0)</f>
        <v>0</v>
      </c>
      <c r="C31" s="28">
        <f>IFERROR(+VLOOKUP("LDBOND"&amp;A31,'Main File'!A:O,7,0),0)</f>
        <v>0</v>
      </c>
      <c r="D31" s="28">
        <f>IFERROR(+VLOOKUP("LDBOND"&amp;A31,'Main File'!A:O,8,0),0)</f>
        <v>0</v>
      </c>
      <c r="E31" s="28">
        <f>IFERROR(+VLOOKUP("LDBOND"&amp;A31,'Main File'!A:O,9,0),0)</f>
        <v>0</v>
      </c>
      <c r="F31" s="28">
        <f>IFERROR(+VLOOKUP("LDBOND"&amp;A31,'Main File'!A:O,10,0),0)</f>
        <v>0</v>
      </c>
      <c r="G31" s="28">
        <f>IFERROR(+VLOOKUP("LDBOND"&amp;A31,'Main File'!A:O,11,0),0)</f>
        <v>0</v>
      </c>
      <c r="H31" s="28">
        <f>IFERROR(+VLOOKUP("LDBOND"&amp;A31,'Main File'!A:O,12,0),0)</f>
        <v>0</v>
      </c>
      <c r="I31" s="28">
        <f>IFERROR(+VLOOKUP("LDBOND"&amp;A31,'Main File'!A:O,13,0),0)</f>
        <v>0</v>
      </c>
      <c r="J31" s="28">
        <f>IFERROR(+VLOOKUP("LDBOND"&amp;A31,'Main File'!A:O,14,0),0)</f>
        <v>0</v>
      </c>
      <c r="K31" s="28">
        <f>IFERROR(+VLOOKUP("LDBOND"&amp;A31,'Main File'!A:O,15,0),0)</f>
        <v>0</v>
      </c>
    </row>
    <row r="32" spans="1:11" x14ac:dyDescent="0.25">
      <c r="A32" s="9">
        <f t="shared" si="0"/>
        <v>43188</v>
      </c>
      <c r="B32" s="28">
        <f>IFERROR(+VLOOKUP("LDBOND"&amp;A32,'Main File'!A:O,6,0),0)</f>
        <v>0</v>
      </c>
      <c r="C32" s="28">
        <f>IFERROR(+VLOOKUP("LDBOND"&amp;A32,'Main File'!A:O,7,0),0)</f>
        <v>0</v>
      </c>
      <c r="D32" s="28">
        <f>IFERROR(+VLOOKUP("LDBOND"&amp;A32,'Main File'!A:O,8,0),0)</f>
        <v>0</v>
      </c>
      <c r="E32" s="28">
        <f>IFERROR(+VLOOKUP("LDBOND"&amp;A32,'Main File'!A:O,9,0),0)</f>
        <v>0</v>
      </c>
      <c r="F32" s="28">
        <f>IFERROR(+VLOOKUP("LDBOND"&amp;A32,'Main File'!A:O,10,0),0)</f>
        <v>0</v>
      </c>
      <c r="G32" s="28">
        <f>IFERROR(+VLOOKUP("LDBOND"&amp;A32,'Main File'!A:O,11,0),0)</f>
        <v>0</v>
      </c>
      <c r="H32" s="28">
        <f>IFERROR(+VLOOKUP("LDBOND"&amp;A32,'Main File'!A:O,12,0),0)</f>
        <v>0</v>
      </c>
      <c r="I32" s="28">
        <f>IFERROR(+VLOOKUP("LDBOND"&amp;A32,'Main File'!A:O,13,0),0)</f>
        <v>0</v>
      </c>
      <c r="J32" s="28">
        <f>IFERROR(+VLOOKUP("LDBOND"&amp;A32,'Main File'!A:O,14,0),0)</f>
        <v>0</v>
      </c>
      <c r="K32" s="28">
        <f>IFERROR(+VLOOKUP("LDBOND"&amp;A32,'Main File'!A:O,15,0),0)</f>
        <v>0</v>
      </c>
    </row>
    <row r="33" spans="1:11" x14ac:dyDescent="0.25">
      <c r="A33" s="9">
        <f t="shared" si="0"/>
        <v>43189</v>
      </c>
      <c r="B33" s="28">
        <f>IFERROR(+VLOOKUP("LDBOND"&amp;A33,'Main File'!A:O,6,0),0)</f>
        <v>0</v>
      </c>
      <c r="C33" s="28">
        <f>IFERROR(+VLOOKUP("LDBOND"&amp;A33,'Main File'!A:O,7,0),0)</f>
        <v>0</v>
      </c>
      <c r="D33" s="28">
        <f>IFERROR(+VLOOKUP("LDBOND"&amp;A33,'Main File'!A:O,8,0),0)</f>
        <v>0</v>
      </c>
      <c r="E33" s="28">
        <f>IFERROR(+VLOOKUP("LDBOND"&amp;A33,'Main File'!A:O,9,0),0)</f>
        <v>0</v>
      </c>
      <c r="F33" s="28">
        <f>IFERROR(+VLOOKUP("LDBOND"&amp;A33,'Main File'!A:O,10,0),0)</f>
        <v>0</v>
      </c>
      <c r="G33" s="28">
        <f>IFERROR(+VLOOKUP("LDBOND"&amp;A33,'Main File'!A:O,11,0),0)</f>
        <v>0</v>
      </c>
      <c r="H33" s="28">
        <f>IFERROR(+VLOOKUP("LDBOND"&amp;A33,'Main File'!A:O,12,0),0)</f>
        <v>0</v>
      </c>
      <c r="I33" s="28">
        <f>IFERROR(+VLOOKUP("LDBOND"&amp;A33,'Main File'!A:O,13,0),0)</f>
        <v>0</v>
      </c>
      <c r="J33" s="28">
        <f>IFERROR(+VLOOKUP("LDBOND"&amp;A33,'Main File'!A:O,14,0),0)</f>
        <v>0</v>
      </c>
      <c r="K33" s="28">
        <f>IFERROR(+VLOOKUP("LDBOND"&amp;A33,'Main File'!A:O,15,0),0)</f>
        <v>0</v>
      </c>
    </row>
    <row r="34" spans="1:11" x14ac:dyDescent="0.25">
      <c r="A34" s="9">
        <f t="shared" si="0"/>
        <v>43190</v>
      </c>
      <c r="B34" s="28">
        <f>IFERROR(+VLOOKUP("LDBOND"&amp;A34,'Main File'!A:O,6,0),0)</f>
        <v>0</v>
      </c>
      <c r="C34" s="28">
        <f>IFERROR(+VLOOKUP("LDBOND"&amp;A34,'Main File'!A:O,7,0),0)</f>
        <v>0</v>
      </c>
      <c r="D34" s="28">
        <f>IFERROR(+VLOOKUP("LDBOND"&amp;A34,'Main File'!A:O,8,0),0)</f>
        <v>0</v>
      </c>
      <c r="E34" s="28">
        <f>IFERROR(+VLOOKUP("LDBOND"&amp;A34,'Main File'!A:O,9,0),0)</f>
        <v>0</v>
      </c>
      <c r="F34" s="28">
        <f>IFERROR(+VLOOKUP("LDBOND"&amp;A34,'Main File'!A:O,10,0),0)</f>
        <v>0</v>
      </c>
      <c r="G34" s="28">
        <f>IFERROR(+VLOOKUP("LDBOND"&amp;A34,'Main File'!A:O,11,0),0)</f>
        <v>0</v>
      </c>
      <c r="H34" s="28">
        <f>IFERROR(+VLOOKUP("LDBOND"&amp;A34,'Main File'!A:O,12,0),0)</f>
        <v>0</v>
      </c>
      <c r="I34" s="28">
        <f>IFERROR(+VLOOKUP("LDBOND"&amp;A34,'Main File'!A:O,13,0),0)</f>
        <v>0</v>
      </c>
      <c r="J34" s="28">
        <f>IFERROR(+VLOOKUP("LDBOND"&amp;A34,'Main File'!A:O,14,0),0)</f>
        <v>0</v>
      </c>
      <c r="K34" s="28">
        <f>IFERROR(+VLOOKUP("LDBOND"&amp;A34,'Main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E24" sqref="E2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Capital Protection Oriented Fund-Series 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IFERROR(+VLOOKUP("LDCPO2"&amp;A4,'Main File'!A:O,6,0),0)</f>
        <v>2.2500806474699728</v>
      </c>
      <c r="C4" s="28">
        <f>IFERROR(+VLOOKUP("LDCPO2"&amp;A4,'Main File'!A:O,7,0),0)</f>
        <v>0</v>
      </c>
      <c r="D4" s="28">
        <f>IFERROR(+VLOOKUP("LDCPO2"&amp;A4,'Main File'!A:O,8,0),0)</f>
        <v>0</v>
      </c>
      <c r="E4" s="28">
        <f>IFERROR(+VLOOKUP("LDCPO2"&amp;A4,'Main File'!A:O,9,0),0)</f>
        <v>0.28801668270849962</v>
      </c>
      <c r="F4" s="28">
        <f>IFERROR(+VLOOKUP("LDCPO2"&amp;A4,'Main File'!A:O,10,0),0)</f>
        <v>2.5380973301784726</v>
      </c>
      <c r="G4" s="28">
        <f>IFERROR(+VLOOKUP("LDCPO2"&amp;A4,'Main File'!A:O,11,0),0)</f>
        <v>1.7500264582877474</v>
      </c>
      <c r="H4" s="28">
        <f>IFERROR(+VLOOKUP("LDCPO2"&amp;A4,'Main File'!A:O,12,0),0)</f>
        <v>0</v>
      </c>
      <c r="I4" s="28">
        <f>IFERROR(+VLOOKUP("LDCPO2"&amp;A4,'Main File'!A:O,13,0),0)</f>
        <v>0</v>
      </c>
      <c r="J4" s="28">
        <f>IFERROR(+VLOOKUP("LDCPO2"&amp;A4,'Main File'!A:O,14,0),0)</f>
        <v>0.28808475524673943</v>
      </c>
      <c r="K4" s="28">
        <f>IFERROR(+VLOOKUP("LDCPO2"&amp;A4,'Main File'!A:O,15,0),0)</f>
        <v>2.0381112135344868</v>
      </c>
    </row>
    <row r="5" spans="1:14" x14ac:dyDescent="0.25">
      <c r="A5" s="9">
        <v>43161</v>
      </c>
      <c r="B5" s="28">
        <f>IFERROR(+VLOOKUP("LDCPO2"&amp;A5,'Main File'!A:O,6,0),0)</f>
        <v>2.2500767516476663</v>
      </c>
      <c r="C5" s="28">
        <f>IFERROR(+VLOOKUP("LDCPO2"&amp;A5,'Main File'!A:O,7,0),0)</f>
        <v>0</v>
      </c>
      <c r="D5" s="28">
        <f>IFERROR(+VLOOKUP("LDCPO2"&amp;A5,'Main File'!A:O,8,0),0)</f>
        <v>0</v>
      </c>
      <c r="E5" s="28">
        <f>IFERROR(+VLOOKUP("LDCPO2"&amp;A5,'Main File'!A:O,9,0),0)</f>
        <v>0.28801679815062636</v>
      </c>
      <c r="F5" s="28">
        <f>IFERROR(+VLOOKUP("LDCPO2"&amp;A5,'Main File'!A:O,10,0),0)</f>
        <v>2.5380935497982926</v>
      </c>
      <c r="G5" s="28">
        <f>IFERROR(+VLOOKUP("LDCPO2"&amp;A5,'Main File'!A:O,11,0),0)</f>
        <v>1.7500081001447005</v>
      </c>
      <c r="H5" s="28">
        <f>IFERROR(+VLOOKUP("LDCPO2"&amp;A5,'Main File'!A:O,12,0),0)</f>
        <v>0</v>
      </c>
      <c r="I5" s="28">
        <f>IFERROR(+VLOOKUP("LDCPO2"&amp;A5,'Main File'!A:O,13,0),0)</f>
        <v>0</v>
      </c>
      <c r="J5" s="28">
        <f>IFERROR(+VLOOKUP("LDCPO2"&amp;A5,'Main File'!A:O,14,0),0)</f>
        <v>0.28806555971391545</v>
      </c>
      <c r="K5" s="28">
        <f>IFERROR(+VLOOKUP("LDCPO2"&amp;A5,'Main File'!A:O,15,0),0)</f>
        <v>2.038073659858616</v>
      </c>
    </row>
    <row r="6" spans="1:14" x14ac:dyDescent="0.25">
      <c r="A6" s="9">
        <f>+A5+1</f>
        <v>43162</v>
      </c>
      <c r="B6" s="28">
        <f>IFERROR(+VLOOKUP("LDCPO2"&amp;A6,'Main File'!A:O,6,0),0)</f>
        <v>2.250078645699547</v>
      </c>
      <c r="C6" s="28">
        <f>IFERROR(+VLOOKUP("LDCPO2"&amp;A6,'Main File'!A:O,7,0),0)</f>
        <v>0</v>
      </c>
      <c r="D6" s="28">
        <f>IFERROR(+VLOOKUP("LDCPO2"&amp;A6,'Main File'!A:O,8,0),0)</f>
        <v>0</v>
      </c>
      <c r="E6" s="28">
        <f>IFERROR(+VLOOKUP("LDCPO2"&amp;A6,'Main File'!A:O,9,0),0)</f>
        <v>0.28801691733792156</v>
      </c>
      <c r="F6" s="28">
        <f>IFERROR(+VLOOKUP("LDCPO2"&amp;A6,'Main File'!A:O,10,0),0)</f>
        <v>2.5380955630374684</v>
      </c>
      <c r="G6" s="28">
        <f>IFERROR(+VLOOKUP("LDCPO2"&amp;A6,'Main File'!A:O,11,0),0)</f>
        <v>1.7499897632888295</v>
      </c>
      <c r="H6" s="28">
        <f>IFERROR(+VLOOKUP("LDCPO2"&amp;A6,'Main File'!A:O,12,0),0)</f>
        <v>0</v>
      </c>
      <c r="I6" s="28">
        <f>IFERROR(+VLOOKUP("LDCPO2"&amp;A6,'Main File'!A:O,13,0),0)</f>
        <v>0</v>
      </c>
      <c r="J6" s="28">
        <f>IFERROR(+VLOOKUP("LDCPO2"&amp;A6,'Main File'!A:O,14,0),0)</f>
        <v>0.2880463698401643</v>
      </c>
      <c r="K6" s="28">
        <f>IFERROR(+VLOOKUP("LDCPO2"&amp;A6,'Main File'!A:O,15,0),0)</f>
        <v>2.038036133128994</v>
      </c>
    </row>
    <row r="7" spans="1:14" x14ac:dyDescent="0.25">
      <c r="A7" s="9">
        <f t="shared" ref="A7:A34" si="0">+A6+1</f>
        <v>43163</v>
      </c>
      <c r="B7" s="28">
        <f>IFERROR(+VLOOKUP("LDCPO2"&amp;A7,'Main File'!A:O,6,0),0)</f>
        <v>2.250080547835926</v>
      </c>
      <c r="C7" s="28">
        <f>IFERROR(+VLOOKUP("LDCPO2"&amp;A7,'Main File'!A:O,7,0),0)</f>
        <v>0</v>
      </c>
      <c r="D7" s="28">
        <f>IFERROR(+VLOOKUP("LDCPO2"&amp;A7,'Main File'!A:O,8,0),0)</f>
        <v>0</v>
      </c>
      <c r="E7" s="28">
        <f>IFERROR(+VLOOKUP("LDCPO2"&amp;A7,'Main File'!A:O,9,0),0)</f>
        <v>0.28801703757310093</v>
      </c>
      <c r="F7" s="28">
        <f>IFERROR(+VLOOKUP("LDCPO2"&amp;A7,'Main File'!A:O,10,0),0)</f>
        <v>2.5380975854090271</v>
      </c>
      <c r="G7" s="28">
        <f>IFERROR(+VLOOKUP("LDCPO2"&amp;A7,'Main File'!A:O,11,0),0)</f>
        <v>1.7500696740336625</v>
      </c>
      <c r="H7" s="28">
        <f>IFERROR(+VLOOKUP("LDCPO2"&amp;A7,'Main File'!A:O,12,0),0)</f>
        <v>0</v>
      </c>
      <c r="I7" s="28">
        <f>IFERROR(+VLOOKUP("LDCPO2"&amp;A7,'Main File'!A:O,13,0),0)</f>
        <v>0</v>
      </c>
      <c r="J7" s="28">
        <f>IFERROR(+VLOOKUP("LDCPO2"&amp;A7,'Main File'!A:O,14,0),0)</f>
        <v>0.28802718407334821</v>
      </c>
      <c r="K7" s="28">
        <f>IFERROR(+VLOOKUP("LDCPO2"&amp;A7,'Main File'!A:O,15,0),0)</f>
        <v>2.0380968581070107</v>
      </c>
    </row>
    <row r="8" spans="1:14" x14ac:dyDescent="0.25">
      <c r="A8" s="9">
        <f t="shared" si="0"/>
        <v>43164</v>
      </c>
      <c r="B8" s="28">
        <f>IFERROR(+VLOOKUP("LDCPO2"&amp;A8,'Main File'!A:O,6,0),0)</f>
        <v>2.2500817936489224</v>
      </c>
      <c r="C8" s="28">
        <f>IFERROR(+VLOOKUP("LDCPO2"&amp;A8,'Main File'!A:O,7,0),0)</f>
        <v>0</v>
      </c>
      <c r="D8" s="28">
        <f>IFERROR(+VLOOKUP("LDCPO2"&amp;A8,'Main File'!A:O,8,0),0)</f>
        <v>0</v>
      </c>
      <c r="E8" s="28">
        <f>IFERROR(+VLOOKUP("LDCPO2"&amp;A8,'Main File'!A:O,9,0),0)</f>
        <v>0.28801621953387491</v>
      </c>
      <c r="F8" s="28">
        <f>IFERROR(+VLOOKUP("LDCPO2"&amp;A8,'Main File'!A:O,10,0),0)</f>
        <v>2.5380980131827973</v>
      </c>
      <c r="G8" s="28">
        <f>IFERROR(+VLOOKUP("LDCPO2"&amp;A8,'Main File'!A:O,11,0),0)</f>
        <v>1.7500506445654083</v>
      </c>
      <c r="H8" s="28">
        <f>IFERROR(+VLOOKUP("LDCPO2"&amp;A8,'Main File'!A:O,12,0),0)</f>
        <v>0</v>
      </c>
      <c r="I8" s="28">
        <f>IFERROR(+VLOOKUP("LDCPO2"&amp;A8,'Main File'!A:O,13,0),0)</f>
        <v>0</v>
      </c>
      <c r="J8" s="28">
        <f>IFERROR(+VLOOKUP("LDCPO2"&amp;A8,'Main File'!A:O,14,0),0)</f>
        <v>0.2881025052577057</v>
      </c>
      <c r="K8" s="28">
        <f>IFERROR(+VLOOKUP("LDCPO2"&amp;A8,'Main File'!A:O,15,0),0)</f>
        <v>2.0381531498231138</v>
      </c>
    </row>
    <row r="9" spans="1:14" x14ac:dyDescent="0.25">
      <c r="A9" s="9">
        <f t="shared" si="0"/>
        <v>43165</v>
      </c>
      <c r="B9" s="28">
        <f>IFERROR(+VLOOKUP("LDCPO2"&amp;A9,'Main File'!A:O,6,0),0)</f>
        <v>2.2500827796854543</v>
      </c>
      <c r="C9" s="28">
        <f>IFERROR(+VLOOKUP("LDCPO2"&amp;A9,'Main File'!A:O,7,0),0)</f>
        <v>0</v>
      </c>
      <c r="D9" s="28">
        <f>IFERROR(+VLOOKUP("LDCPO2"&amp;A9,'Main File'!A:O,8,0),0)</f>
        <v>0</v>
      </c>
      <c r="E9" s="28">
        <f>IFERROR(+VLOOKUP("LDCPO2"&amp;A9,'Main File'!A:O,9,0),0)</f>
        <v>0.28801850262736411</v>
      </c>
      <c r="F9" s="28">
        <f>IFERROR(+VLOOKUP("LDCPO2"&amp;A9,'Main File'!A:O,10,0),0)</f>
        <v>2.5381012823128186</v>
      </c>
      <c r="G9" s="28">
        <f>IFERROR(+VLOOKUP("LDCPO2"&amp;A9,'Main File'!A:O,11,0),0)</f>
        <v>1.7500381375925418</v>
      </c>
      <c r="H9" s="28">
        <f>IFERROR(+VLOOKUP("LDCPO2"&amp;A9,'Main File'!A:O,12,0),0)</f>
        <v>0</v>
      </c>
      <c r="I9" s="28">
        <f>IFERROR(+VLOOKUP("LDCPO2"&amp;A9,'Main File'!A:O,13,0),0)</f>
        <v>0</v>
      </c>
      <c r="J9" s="28">
        <f>IFERROR(+VLOOKUP("LDCPO2"&amp;A9,'Main File'!A:O,14,0),0)</f>
        <v>0.28806564351646968</v>
      </c>
      <c r="K9" s="28">
        <f>IFERROR(+VLOOKUP("LDCPO2"&amp;A9,'Main File'!A:O,15,0),0)</f>
        <v>2.0381037811090117</v>
      </c>
    </row>
    <row r="10" spans="1:14" x14ac:dyDescent="0.25">
      <c r="A10" s="9">
        <f t="shared" si="0"/>
        <v>43166</v>
      </c>
      <c r="B10" s="28">
        <f>IFERROR(+VLOOKUP("LDCPO2"&amp;A10,'Main File'!A:O,6,0),0)</f>
        <v>2.2500824074052477</v>
      </c>
      <c r="C10" s="28">
        <f>IFERROR(+VLOOKUP("LDCPO2"&amp;A10,'Main File'!A:O,7,0),0)</f>
        <v>0</v>
      </c>
      <c r="D10" s="28">
        <f>IFERROR(+VLOOKUP("LDCPO2"&amp;A10,'Main File'!A:O,8,0),0)</f>
        <v>0</v>
      </c>
      <c r="E10" s="28">
        <f>IFERROR(+VLOOKUP("LDCPO2"&amp;A10,'Main File'!A:O,9,0),0)</f>
        <v>0.28801956595141925</v>
      </c>
      <c r="F10" s="28">
        <f>IFERROR(+VLOOKUP("LDCPO2"&amp;A10,'Main File'!A:O,10,0),0)</f>
        <v>2.538101973356667</v>
      </c>
      <c r="G10" s="28">
        <f>IFERROR(+VLOOKUP("LDCPO2"&amp;A10,'Main File'!A:O,11,0),0)</f>
        <v>1.750084626759723</v>
      </c>
      <c r="H10" s="28">
        <f>IFERROR(+VLOOKUP("LDCPO2"&amp;A10,'Main File'!A:O,12,0),0)</f>
        <v>0</v>
      </c>
      <c r="I10" s="28">
        <f>IFERROR(+VLOOKUP("LDCPO2"&amp;A10,'Main File'!A:O,13,0),0)</f>
        <v>0</v>
      </c>
      <c r="J10" s="28">
        <f>IFERROR(+VLOOKUP("LDCPO2"&amp;A10,'Main File'!A:O,14,0),0)</f>
        <v>0.28797365976262229</v>
      </c>
      <c r="K10" s="28">
        <f>IFERROR(+VLOOKUP("LDCPO2"&amp;A10,'Main File'!A:O,15,0),0)</f>
        <v>2.0380582865223453</v>
      </c>
    </row>
    <row r="11" spans="1:14" x14ac:dyDescent="0.25">
      <c r="A11" s="9">
        <f t="shared" si="0"/>
        <v>43167</v>
      </c>
      <c r="B11" s="28">
        <f>IFERROR(+VLOOKUP("LDCPO2"&amp;A11,'Main File'!A:O,6,0),0)</f>
        <v>2.2500755786269364</v>
      </c>
      <c r="C11" s="28">
        <f>IFERROR(+VLOOKUP("LDCPO2"&amp;A11,'Main File'!A:O,7,0),0)</f>
        <v>0</v>
      </c>
      <c r="D11" s="28">
        <f>IFERROR(+VLOOKUP("LDCPO2"&amp;A11,'Main File'!A:O,8,0),0)</f>
        <v>0</v>
      </c>
      <c r="E11" s="28">
        <f>IFERROR(+VLOOKUP("LDCPO2"&amp;A11,'Main File'!A:O,9,0),0)</f>
        <v>0.2880182872352855</v>
      </c>
      <c r="F11" s="28">
        <f>IFERROR(+VLOOKUP("LDCPO2"&amp;A11,'Main File'!A:O,10,0),0)</f>
        <v>2.5380938658622219</v>
      </c>
      <c r="G11" s="28">
        <f>IFERROR(+VLOOKUP("LDCPO2"&amp;A11,'Main File'!A:O,11,0),0)</f>
        <v>1.7501253497691165</v>
      </c>
      <c r="H11" s="28">
        <f>IFERROR(+VLOOKUP("LDCPO2"&amp;A11,'Main File'!A:O,12,0),0)</f>
        <v>0</v>
      </c>
      <c r="I11" s="28">
        <f>IFERROR(+VLOOKUP("LDCPO2"&amp;A11,'Main File'!A:O,13,0),0)</f>
        <v>0</v>
      </c>
      <c r="J11" s="28">
        <f>IFERROR(+VLOOKUP("LDCPO2"&amp;A11,'Main File'!A:O,14,0),0)</f>
        <v>0.28801523292063702</v>
      </c>
      <c r="K11" s="28">
        <f>IFERROR(+VLOOKUP("LDCPO2"&amp;A11,'Main File'!A:O,15,0),0)</f>
        <v>2.0381405826897536</v>
      </c>
    </row>
    <row r="12" spans="1:14" x14ac:dyDescent="0.25">
      <c r="A12" s="9">
        <f t="shared" si="0"/>
        <v>43168</v>
      </c>
      <c r="B12" s="28">
        <f>IFERROR(+VLOOKUP("LDCPO2"&amp;A12,'Main File'!A:O,6,0),0)</f>
        <v>2.2500782400525083</v>
      </c>
      <c r="C12" s="28">
        <f>IFERROR(+VLOOKUP("LDCPO2"&amp;A12,'Main File'!A:O,7,0),0)</f>
        <v>0</v>
      </c>
      <c r="D12" s="28">
        <f>IFERROR(+VLOOKUP("LDCPO2"&amp;A12,'Main File'!A:O,8,0),0)</f>
        <v>0</v>
      </c>
      <c r="E12" s="28">
        <f>IFERROR(+VLOOKUP("LDCPO2"&amp;A12,'Main File'!A:O,9,0),0)</f>
        <v>0.2880204798042667</v>
      </c>
      <c r="F12" s="28">
        <f>IFERROR(+VLOOKUP("LDCPO2"&amp;A12,'Main File'!A:O,10,0),0)</f>
        <v>2.5380987198567748</v>
      </c>
      <c r="G12" s="28">
        <f>IFERROR(+VLOOKUP("LDCPO2"&amp;A12,'Main File'!A:O,11,0),0)</f>
        <v>1.750159123147367</v>
      </c>
      <c r="H12" s="28">
        <f>IFERROR(+VLOOKUP("LDCPO2"&amp;A12,'Main File'!A:O,12,0),0)</f>
        <v>0</v>
      </c>
      <c r="I12" s="28">
        <f>IFERROR(+VLOOKUP("LDCPO2"&amp;A12,'Main File'!A:O,13,0),0)</f>
        <v>0</v>
      </c>
      <c r="J12" s="28">
        <f>IFERROR(+VLOOKUP("LDCPO2"&amp;A12,'Main File'!A:O,14,0),0)</f>
        <v>0.28798591802548623</v>
      </c>
      <c r="K12" s="28">
        <f>IFERROR(+VLOOKUP("LDCPO2"&amp;A12,'Main File'!A:O,15,0),0)</f>
        <v>2.0381450411728532</v>
      </c>
    </row>
    <row r="13" spans="1:14" x14ac:dyDescent="0.25">
      <c r="A13" s="9">
        <f t="shared" si="0"/>
        <v>43169</v>
      </c>
      <c r="B13" s="28">
        <f>IFERROR(+VLOOKUP("LDCPO2"&amp;A13,'Main File'!A:O,6,0),0)</f>
        <v>2.2500789826654897</v>
      </c>
      <c r="C13" s="28">
        <f>IFERROR(+VLOOKUP("LDCPO2"&amp;A13,'Main File'!A:O,7,0),0)</f>
        <v>0</v>
      </c>
      <c r="D13" s="28">
        <f>IFERROR(+VLOOKUP("LDCPO2"&amp;A13,'Main File'!A:O,8,0),0)</f>
        <v>0</v>
      </c>
      <c r="E13" s="28">
        <f>IFERROR(+VLOOKUP("LDCPO2"&amp;A13,'Main File'!A:O,9,0),0)</f>
        <v>0.28802026624076216</v>
      </c>
      <c r="F13" s="28">
        <f>IFERROR(+VLOOKUP("LDCPO2"&amp;A13,'Main File'!A:O,10,0),0)</f>
        <v>2.5380992489062519</v>
      </c>
      <c r="G13" s="28">
        <f>IFERROR(+VLOOKUP("LDCPO2"&amp;A13,'Main File'!A:O,11,0),0)</f>
        <v>1.7500920027159073</v>
      </c>
      <c r="H13" s="28">
        <f>IFERROR(+VLOOKUP("LDCPO2"&amp;A13,'Main File'!A:O,12,0),0)</f>
        <v>0</v>
      </c>
      <c r="I13" s="28">
        <f>IFERROR(+VLOOKUP("LDCPO2"&amp;A13,'Main File'!A:O,13,0),0)</f>
        <v>0</v>
      </c>
      <c r="J13" s="28">
        <f>IFERROR(+VLOOKUP("LDCPO2"&amp;A13,'Main File'!A:O,14,0),0)</f>
        <v>0.28795867963486166</v>
      </c>
      <c r="K13" s="28">
        <f>IFERROR(+VLOOKUP("LDCPO2"&amp;A13,'Main File'!A:O,15,0),0)</f>
        <v>2.0380506823507689</v>
      </c>
    </row>
    <row r="14" spans="1:14" x14ac:dyDescent="0.25">
      <c r="A14" s="9">
        <f t="shared" si="0"/>
        <v>43170</v>
      </c>
      <c r="B14" s="28">
        <f>IFERROR(+VLOOKUP("LDCPO2"&amp;A14,'Main File'!A:O,6,0),0)</f>
        <v>2.2500778144291154</v>
      </c>
      <c r="C14" s="28">
        <f>IFERROR(+VLOOKUP("LDCPO2"&amp;A14,'Main File'!A:O,7,0),0)</f>
        <v>0</v>
      </c>
      <c r="D14" s="28">
        <f>IFERROR(+VLOOKUP("LDCPO2"&amp;A14,'Main File'!A:O,8,0),0)</f>
        <v>0</v>
      </c>
      <c r="E14" s="28">
        <f>IFERROR(+VLOOKUP("LDCPO2"&amp;A14,'Main File'!A:O,9,0),0)</f>
        <v>0.28802005433580613</v>
      </c>
      <c r="F14" s="28">
        <f>IFERROR(+VLOOKUP("LDCPO2"&amp;A14,'Main File'!A:O,10,0),0)</f>
        <v>2.5380978687649214</v>
      </c>
      <c r="G14" s="28">
        <f>IFERROR(+VLOOKUP("LDCPO2"&amp;A14,'Main File'!A:O,11,0),0)</f>
        <v>1.7501233041572022</v>
      </c>
      <c r="H14" s="28">
        <f>IFERROR(+VLOOKUP("LDCPO2"&amp;A14,'Main File'!A:O,12,0),0)</f>
        <v>0</v>
      </c>
      <c r="I14" s="28">
        <f>IFERROR(+VLOOKUP("LDCPO2"&amp;A14,'Main File'!A:O,13,0),0)</f>
        <v>0</v>
      </c>
      <c r="J14" s="28">
        <f>IFERROR(+VLOOKUP("LDCPO2"&amp;A14,'Main File'!A:O,14,0),0)</f>
        <v>0.2879314471725597</v>
      </c>
      <c r="K14" s="28">
        <f>IFERROR(+VLOOKUP("LDCPO2"&amp;A14,'Main File'!A:O,15,0),0)</f>
        <v>2.0380547513297618</v>
      </c>
    </row>
    <row r="15" spans="1:14" x14ac:dyDescent="0.25">
      <c r="A15" s="9">
        <f t="shared" si="0"/>
        <v>43171</v>
      </c>
      <c r="B15" s="28">
        <f>IFERROR(+VLOOKUP("LDCPO2"&amp;A15,'Main File'!A:O,6,0),0)</f>
        <v>2.2500791004603111</v>
      </c>
      <c r="C15" s="28">
        <f>IFERROR(+VLOOKUP("LDCPO2"&amp;A15,'Main File'!A:O,7,0),0)</f>
        <v>0</v>
      </c>
      <c r="D15" s="28">
        <f>IFERROR(+VLOOKUP("LDCPO2"&amp;A15,'Main File'!A:O,8,0),0)</f>
        <v>0</v>
      </c>
      <c r="E15" s="28">
        <f>IFERROR(+VLOOKUP("LDCPO2"&amp;A15,'Main File'!A:O,9,0),0)</f>
        <v>0.28801815088220917</v>
      </c>
      <c r="F15" s="28">
        <f>IFERROR(+VLOOKUP("LDCPO2"&amp;A15,'Main File'!A:O,10,0),0)</f>
        <v>2.5380972513425202</v>
      </c>
      <c r="G15" s="28">
        <f>IFERROR(+VLOOKUP("LDCPO2"&amp;A15,'Main File'!A:O,11,0),0)</f>
        <v>1.7500346955011903</v>
      </c>
      <c r="H15" s="28">
        <f>IFERROR(+VLOOKUP("LDCPO2"&amp;A15,'Main File'!A:O,12,0),0)</f>
        <v>0</v>
      </c>
      <c r="I15" s="28">
        <f>IFERROR(+VLOOKUP("LDCPO2"&amp;A15,'Main File'!A:O,13,0),0)</f>
        <v>0</v>
      </c>
      <c r="J15" s="28">
        <f>IFERROR(+VLOOKUP("LDCPO2"&amp;A15,'Main File'!A:O,14,0),0)</f>
        <v>0.28809987963920036</v>
      </c>
      <c r="K15" s="28">
        <f>IFERROR(+VLOOKUP("LDCPO2"&amp;A15,'Main File'!A:O,15,0),0)</f>
        <v>2.0381345751403908</v>
      </c>
    </row>
    <row r="16" spans="1:14" x14ac:dyDescent="0.25">
      <c r="A16" s="9">
        <f t="shared" si="0"/>
        <v>43172</v>
      </c>
      <c r="B16" s="28">
        <f>IFERROR(+VLOOKUP("LDCPO2"&amp;A16,'Main File'!A:O,6,0),0)</f>
        <v>2.2500792170154558</v>
      </c>
      <c r="C16" s="28">
        <f>IFERROR(+VLOOKUP("LDCPO2"&amp;A16,'Main File'!A:O,7,0),0)</f>
        <v>0</v>
      </c>
      <c r="D16" s="28">
        <f>IFERROR(+VLOOKUP("LDCPO2"&amp;A16,'Main File'!A:O,8,0),0)</f>
        <v>0</v>
      </c>
      <c r="E16" s="28">
        <f>IFERROR(+VLOOKUP("LDCPO2"&amp;A16,'Main File'!A:O,9,0),0)</f>
        <v>0.28801600864139743</v>
      </c>
      <c r="F16" s="28">
        <f>IFERROR(+VLOOKUP("LDCPO2"&amp;A16,'Main File'!A:O,10,0),0)</f>
        <v>2.5380952256568534</v>
      </c>
      <c r="G16" s="28">
        <f>IFERROR(+VLOOKUP("LDCPO2"&amp;A16,'Main File'!A:O,11,0),0)</f>
        <v>1.7500196317253862</v>
      </c>
      <c r="H16" s="28">
        <f>IFERROR(+VLOOKUP("LDCPO2"&amp;A16,'Main File'!A:O,12,0),0)</f>
        <v>0</v>
      </c>
      <c r="I16" s="28">
        <f>IFERROR(+VLOOKUP("LDCPO2"&amp;A16,'Main File'!A:O,13,0),0)</f>
        <v>0</v>
      </c>
      <c r="J16" s="28">
        <f>IFERROR(+VLOOKUP("LDCPO2"&amp;A16,'Main File'!A:O,14,0),0)</f>
        <v>0.28806745790584054</v>
      </c>
      <c r="K16" s="28">
        <f>IFERROR(+VLOOKUP("LDCPO2"&amp;A16,'Main File'!A:O,15,0),0)</f>
        <v>2.0380870896312269</v>
      </c>
    </row>
    <row r="17" spans="1:11" x14ac:dyDescent="0.25">
      <c r="A17" s="9">
        <f t="shared" si="0"/>
        <v>43173</v>
      </c>
      <c r="B17" s="28">
        <f>IFERROR(+VLOOKUP("LDCPO2"&amp;A17,'Main File'!A:O,6,0),0)</f>
        <v>2.250080671620855</v>
      </c>
      <c r="C17" s="28">
        <f>IFERROR(+VLOOKUP("LDCPO2"&amp;A17,'Main File'!A:O,7,0),0)</f>
        <v>0</v>
      </c>
      <c r="D17" s="28">
        <f>IFERROR(+VLOOKUP("LDCPO2"&amp;A17,'Main File'!A:O,8,0),0)</f>
        <v>0</v>
      </c>
      <c r="E17" s="28">
        <f>IFERROR(+VLOOKUP("LDCPO2"&amp;A17,'Main File'!A:O,9,0),0)</f>
        <v>0.28801622642793401</v>
      </c>
      <c r="F17" s="28">
        <f>IFERROR(+VLOOKUP("LDCPO2"&amp;A17,'Main File'!A:O,10,0),0)</f>
        <v>2.538096898048789</v>
      </c>
      <c r="G17" s="28">
        <f>IFERROR(+VLOOKUP("LDCPO2"&amp;A17,'Main File'!A:O,11,0),0)</f>
        <v>1.7500572097071052</v>
      </c>
      <c r="H17" s="28">
        <f>IFERROR(+VLOOKUP("LDCPO2"&amp;A17,'Main File'!A:O,12,0),0)</f>
        <v>0</v>
      </c>
      <c r="I17" s="28">
        <f>IFERROR(+VLOOKUP("LDCPO2"&amp;A17,'Main File'!A:O,13,0),0)</f>
        <v>0</v>
      </c>
      <c r="J17" s="28">
        <f>IFERROR(+VLOOKUP("LDCPO2"&amp;A17,'Main File'!A:O,14,0),0)</f>
        <v>0.2881059931982724</v>
      </c>
      <c r="K17" s="28">
        <f>IFERROR(+VLOOKUP("LDCPO2"&amp;A17,'Main File'!A:O,15,0),0)</f>
        <v>2.0381632029053778</v>
      </c>
    </row>
    <row r="18" spans="1:11" x14ac:dyDescent="0.25">
      <c r="A18" s="9">
        <f t="shared" si="0"/>
        <v>43174</v>
      </c>
      <c r="B18" s="28">
        <f>IFERROR(+VLOOKUP("LDCPO2"&amp;A18,'Main File'!A:O,6,0),0)</f>
        <v>2.2500750909770746</v>
      </c>
      <c r="C18" s="28">
        <f>IFERROR(+VLOOKUP("LDCPO2"&amp;A18,'Main File'!A:O,7,0),0)</f>
        <v>0</v>
      </c>
      <c r="D18" s="28">
        <f>IFERROR(+VLOOKUP("LDCPO2"&amp;A18,'Main File'!A:O,8,0),0)</f>
        <v>0</v>
      </c>
      <c r="E18" s="28">
        <f>IFERROR(+VLOOKUP("LDCPO2"&amp;A18,'Main File'!A:O,9,0),0)</f>
        <v>0.28801877144271126</v>
      </c>
      <c r="F18" s="28">
        <f>IFERROR(+VLOOKUP("LDCPO2"&amp;A18,'Main File'!A:O,10,0),0)</f>
        <v>2.5380938624197857</v>
      </c>
      <c r="G18" s="28">
        <f>IFERROR(+VLOOKUP("LDCPO2"&amp;A18,'Main File'!A:O,11,0),0)</f>
        <v>1.7500806983801982</v>
      </c>
      <c r="H18" s="28">
        <f>IFERROR(+VLOOKUP("LDCPO2"&amp;A18,'Main File'!A:O,12,0),0)</f>
        <v>0</v>
      </c>
      <c r="I18" s="28">
        <f>IFERROR(+VLOOKUP("LDCPO2"&amp;A18,'Main File'!A:O,13,0),0)</f>
        <v>0</v>
      </c>
      <c r="J18" s="28">
        <f>IFERROR(+VLOOKUP("LDCPO2"&amp;A18,'Main File'!A:O,14,0),0)</f>
        <v>0.28796183783085189</v>
      </c>
      <c r="K18" s="28">
        <f>IFERROR(+VLOOKUP("LDCPO2"&amp;A18,'Main File'!A:O,15,0),0)</f>
        <v>2.0380425362110501</v>
      </c>
    </row>
    <row r="19" spans="1:11" x14ac:dyDescent="0.25">
      <c r="A19" s="9">
        <f t="shared" si="0"/>
        <v>43175</v>
      </c>
      <c r="B19" s="28">
        <f>IFERROR(+VLOOKUP("LDCPO2"&amp;A19,'Main File'!A:O,6,0),0)</f>
        <v>2.2500809523433238</v>
      </c>
      <c r="C19" s="28">
        <f>IFERROR(+VLOOKUP("LDCPO2"&amp;A19,'Main File'!A:O,7,0),0)</f>
        <v>0</v>
      </c>
      <c r="D19" s="28">
        <f>IFERROR(+VLOOKUP("LDCPO2"&amp;A19,'Main File'!A:O,8,0),0)</f>
        <v>0</v>
      </c>
      <c r="E19" s="28">
        <f>IFERROR(+VLOOKUP("LDCPO2"&amp;A19,'Main File'!A:O,9,0),0)</f>
        <v>0.2880179007293604</v>
      </c>
      <c r="F19" s="28">
        <f>IFERROR(+VLOOKUP("LDCPO2"&amp;A19,'Main File'!A:O,10,0),0)</f>
        <v>2.5380988530726842</v>
      </c>
      <c r="G19" s="28">
        <f>IFERROR(+VLOOKUP("LDCPO2"&amp;A19,'Main File'!A:O,11,0),0)</f>
        <v>1.7500751817593683</v>
      </c>
      <c r="H19" s="28">
        <f>IFERROR(+VLOOKUP("LDCPO2"&amp;A19,'Main File'!A:O,12,0),0)</f>
        <v>0</v>
      </c>
      <c r="I19" s="28">
        <f>IFERROR(+VLOOKUP("LDCPO2"&amp;A19,'Main File'!A:O,13,0),0)</f>
        <v>0</v>
      </c>
      <c r="J19" s="28">
        <f>IFERROR(+VLOOKUP("LDCPO2"&amp;A19,'Main File'!A:O,14,0),0)</f>
        <v>0.28807174118458684</v>
      </c>
      <c r="K19" s="28">
        <f>IFERROR(+VLOOKUP("LDCPO2"&amp;A19,'Main File'!A:O,15,0),0)</f>
        <v>2.0381469229439553</v>
      </c>
    </row>
    <row r="20" spans="1:11" x14ac:dyDescent="0.25">
      <c r="A20" s="9">
        <f t="shared" si="0"/>
        <v>43176</v>
      </c>
      <c r="B20" s="28">
        <f>IFERROR(+VLOOKUP("LDCPO2"&amp;A20,'Main File'!A:O,6,0),0)</f>
        <v>2.2500776568163161</v>
      </c>
      <c r="C20" s="28">
        <f>IFERROR(+VLOOKUP("LDCPO2"&amp;A20,'Main File'!A:O,7,0),0)</f>
        <v>0</v>
      </c>
      <c r="D20" s="28">
        <f>IFERROR(+VLOOKUP("LDCPO2"&amp;A20,'Main File'!A:O,8,0),0)</f>
        <v>0</v>
      </c>
      <c r="E20" s="28">
        <f>IFERROR(+VLOOKUP("LDCPO2"&amp;A20,'Main File'!A:O,9,0),0)</f>
        <v>0.28801661693497099</v>
      </c>
      <c r="F20" s="28">
        <f>IFERROR(+VLOOKUP("LDCPO2"&amp;A20,'Main File'!A:O,10,0),0)</f>
        <v>2.538094273751287</v>
      </c>
      <c r="G20" s="28">
        <f>IFERROR(+VLOOKUP("LDCPO2"&amp;A20,'Main File'!A:O,11,0),0)</f>
        <v>1.7501466932267455</v>
      </c>
      <c r="H20" s="28">
        <f>IFERROR(+VLOOKUP("LDCPO2"&amp;A20,'Main File'!A:O,12,0),0)</f>
        <v>0</v>
      </c>
      <c r="I20" s="28">
        <f>IFERROR(+VLOOKUP("LDCPO2"&amp;A20,'Main File'!A:O,13,0),0)</f>
        <v>0</v>
      </c>
      <c r="J20" s="28">
        <f>IFERROR(+VLOOKUP("LDCPO2"&amp;A20,'Main File'!A:O,14,0),0)</f>
        <v>0.28805112522585224</v>
      </c>
      <c r="K20" s="28">
        <f>IFERROR(+VLOOKUP("LDCPO2"&amp;A20,'Main File'!A:O,15,0),0)</f>
        <v>2.038197818452598</v>
      </c>
    </row>
    <row r="21" spans="1:11" x14ac:dyDescent="0.25">
      <c r="A21" s="9">
        <f t="shared" si="0"/>
        <v>43177</v>
      </c>
      <c r="B21" s="28">
        <f>IFERROR(+VLOOKUP("LDCPO2"&amp;A21,'Main File'!A:O,6,0),0)</f>
        <v>2.2500762727647214</v>
      </c>
      <c r="C21" s="28">
        <f>IFERROR(+VLOOKUP("LDCPO2"&amp;A21,'Main File'!A:O,7,0),0)</f>
        <v>0</v>
      </c>
      <c r="D21" s="28">
        <f>IFERROR(+VLOOKUP("LDCPO2"&amp;A21,'Main File'!A:O,8,0),0)</f>
        <v>0</v>
      </c>
      <c r="E21" s="28">
        <f>IFERROR(+VLOOKUP("LDCPO2"&amp;A21,'Main File'!A:O,9,0),0)</f>
        <v>0.28801917766814961</v>
      </c>
      <c r="F21" s="28">
        <f>IFERROR(+VLOOKUP("LDCPO2"&amp;A21,'Main File'!A:O,10,0),0)</f>
        <v>2.5380954504328712</v>
      </c>
      <c r="G21" s="28">
        <f>IFERROR(+VLOOKUP("LDCPO2"&amp;A21,'Main File'!A:O,11,0),0)</f>
        <v>1.7501198092325574</v>
      </c>
      <c r="H21" s="28">
        <f>IFERROR(+VLOOKUP("LDCPO2"&amp;A21,'Main File'!A:O,12,0),0)</f>
        <v>0</v>
      </c>
      <c r="I21" s="28">
        <f>IFERROR(+VLOOKUP("LDCPO2"&amp;A21,'Main File'!A:O,13,0),0)</f>
        <v>0</v>
      </c>
      <c r="J21" s="28">
        <f>IFERROR(+VLOOKUP("LDCPO2"&amp;A21,'Main File'!A:O,14,0),0)</f>
        <v>0.28803050988887235</v>
      </c>
      <c r="K21" s="28">
        <f>IFERROR(+VLOOKUP("LDCPO2"&amp;A21,'Main File'!A:O,15,0),0)</f>
        <v>2.0381503191214296</v>
      </c>
    </row>
    <row r="22" spans="1:11" x14ac:dyDescent="0.25">
      <c r="A22" s="9">
        <f t="shared" si="0"/>
        <v>43178</v>
      </c>
      <c r="B22" s="28">
        <f>IFERROR(+VLOOKUP("LDCPO2"&amp;A22,'Main File'!A:O,6,0),0)</f>
        <v>2.2500762511309134</v>
      </c>
      <c r="C22" s="28">
        <f>IFERROR(+VLOOKUP("LDCPO2"&amp;A22,'Main File'!A:O,7,0),0)</f>
        <v>0</v>
      </c>
      <c r="D22" s="28">
        <f>IFERROR(+VLOOKUP("LDCPO2"&amp;A22,'Main File'!A:O,8,0),0)</f>
        <v>0</v>
      </c>
      <c r="E22" s="28">
        <f>IFERROR(+VLOOKUP("LDCPO2"&amp;A22,'Main File'!A:O,9,0),0)</f>
        <v>0.28801739545358346</v>
      </c>
      <c r="F22" s="28">
        <f>IFERROR(+VLOOKUP("LDCPO2"&amp;A22,'Main File'!A:O,10,0),0)</f>
        <v>2.538093646584497</v>
      </c>
      <c r="G22" s="28">
        <f>IFERROR(+VLOOKUP("LDCPO2"&amp;A22,'Main File'!A:O,11,0),0)</f>
        <v>1.750171444499149</v>
      </c>
      <c r="H22" s="28">
        <f>IFERROR(+VLOOKUP("LDCPO2"&amp;A22,'Main File'!A:O,12,0),0)</f>
        <v>0</v>
      </c>
      <c r="I22" s="28">
        <f>IFERROR(+VLOOKUP("LDCPO2"&amp;A22,'Main File'!A:O,13,0),0)</f>
        <v>0</v>
      </c>
      <c r="J22" s="28">
        <f>IFERROR(+VLOOKUP("LDCPO2"&amp;A22,'Main File'!A:O,14,0),0)</f>
        <v>0.2880203400789938</v>
      </c>
      <c r="K22" s="28">
        <f>IFERROR(+VLOOKUP("LDCPO2"&amp;A22,'Main File'!A:O,15,0),0)</f>
        <v>2.0381917845781428</v>
      </c>
    </row>
    <row r="23" spans="1:11" x14ac:dyDescent="0.25">
      <c r="A23" s="9">
        <f t="shared" si="0"/>
        <v>43179</v>
      </c>
      <c r="B23" s="28">
        <f>IFERROR(+VLOOKUP("LDCPO2"&amp;A23,'Main File'!A:O,6,0),0)</f>
        <v>2.250077491521175</v>
      </c>
      <c r="C23" s="28">
        <f>IFERROR(+VLOOKUP("LDCPO2"&amp;A23,'Main File'!A:O,7,0),0)</f>
        <v>0</v>
      </c>
      <c r="D23" s="28">
        <f>IFERROR(+VLOOKUP("LDCPO2"&amp;A23,'Main File'!A:O,8,0),0)</f>
        <v>0</v>
      </c>
      <c r="E23" s="28">
        <f>IFERROR(+VLOOKUP("LDCPO2"&amp;A23,'Main File'!A:O,9,0),0)</f>
        <v>0.28801859894836385</v>
      </c>
      <c r="F23" s="28">
        <f>IFERROR(+VLOOKUP("LDCPO2"&amp;A23,'Main File'!A:O,10,0),0)</f>
        <v>2.5380960904695389</v>
      </c>
      <c r="G23" s="28">
        <f>IFERROR(+VLOOKUP("LDCPO2"&amp;A23,'Main File'!A:O,11,0),0)</f>
        <v>1.7501275949342896</v>
      </c>
      <c r="H23" s="28">
        <f>IFERROR(+VLOOKUP("LDCPO2"&amp;A23,'Main File'!A:O,12,0),0)</f>
        <v>0</v>
      </c>
      <c r="I23" s="28">
        <f>IFERROR(+VLOOKUP("LDCPO2"&amp;A23,'Main File'!A:O,13,0),0)</f>
        <v>0</v>
      </c>
      <c r="J23" s="28">
        <f>IFERROR(+VLOOKUP("LDCPO2"&amp;A23,'Main File'!A:O,14,0),0)</f>
        <v>0.28794834361098354</v>
      </c>
      <c r="K23" s="28">
        <f>IFERROR(+VLOOKUP("LDCPO2"&amp;A23,'Main File'!A:O,15,0),0)</f>
        <v>2.0380759385452731</v>
      </c>
    </row>
    <row r="24" spans="1:11" x14ac:dyDescent="0.25">
      <c r="A24" s="9">
        <f t="shared" si="0"/>
        <v>43180</v>
      </c>
      <c r="B24" s="28">
        <f>IFERROR(+VLOOKUP("LDCPO2"&amp;A24,'Main File'!A:O,6,0),0)</f>
        <v>0.75325445147308456</v>
      </c>
      <c r="C24" s="28">
        <f>IFERROR(+VLOOKUP("LDCPO2"&amp;A24,'Main File'!A:O,7,0),0)</f>
        <v>0</v>
      </c>
      <c r="D24" s="28">
        <f>IFERROR(+VLOOKUP("LDCPO2"&amp;A24,'Main File'!A:O,8,0),0)</f>
        <v>0</v>
      </c>
      <c r="E24" s="28">
        <f>IFERROR(+VLOOKUP("LDCPO2"&amp;A24,'Main File'!A:O,9,0),0)</f>
        <v>1.8587479935408924E-2</v>
      </c>
      <c r="F24" s="28">
        <f>IFERROR(+VLOOKUP("LDCPO2"&amp;A24,'Main File'!A:O,10,0),0)</f>
        <v>0.77184193140849344</v>
      </c>
      <c r="G24" s="28">
        <f>IFERROR(+VLOOKUP("LDCPO2"&amp;A24,'Main File'!A:O,11,0),0)</f>
        <v>0.25339706328046724</v>
      </c>
      <c r="H24" s="28">
        <f>IFERROR(+VLOOKUP("LDCPO2"&amp;A24,'Main File'!A:O,12,0),0)</f>
        <v>0</v>
      </c>
      <c r="I24" s="28">
        <f>IFERROR(+VLOOKUP("LDCPO2"&amp;A24,'Main File'!A:O,13,0),0)</f>
        <v>0</v>
      </c>
      <c r="J24" s="28">
        <f>IFERROR(+VLOOKUP("LDCPO2"&amp;A24,'Main File'!A:O,14,0),0)</f>
        <v>1.8493263935065153E-2</v>
      </c>
      <c r="K24" s="28">
        <f>IFERROR(+VLOOKUP("LDCPO2"&amp;A24,'Main File'!A:O,15,0),0)</f>
        <v>0.27189032721553241</v>
      </c>
    </row>
    <row r="25" spans="1:11" x14ac:dyDescent="0.25">
      <c r="A25" s="9">
        <f t="shared" si="0"/>
        <v>43181</v>
      </c>
      <c r="B25" s="28">
        <f>IFERROR(+VLOOKUP("LDCPO2"&amp;A25,'Main File'!A:O,6,0),0)</f>
        <v>2.2500809765208256</v>
      </c>
      <c r="C25" s="28">
        <f>IFERROR(+VLOOKUP("LDCPO2"&amp;A25,'Main File'!A:O,7,0),0)</f>
        <v>0</v>
      </c>
      <c r="D25" s="28">
        <f>IFERROR(+VLOOKUP("LDCPO2"&amp;A25,'Main File'!A:O,8,0),0)</f>
        <v>0</v>
      </c>
      <c r="E25" s="28">
        <f>IFERROR(+VLOOKUP("LDCPO2"&amp;A25,'Main File'!A:O,9,0),0)</f>
        <v>0.2880157508395797</v>
      </c>
      <c r="F25" s="28">
        <f>IFERROR(+VLOOKUP("LDCPO2"&amp;A25,'Main File'!A:O,10,0),0)</f>
        <v>2.5380967273604051</v>
      </c>
      <c r="G25" s="28">
        <f>IFERROR(+VLOOKUP("LDCPO2"&amp;A25,'Main File'!A:O,11,0),0)</f>
        <v>1.7500487599827763</v>
      </c>
      <c r="H25" s="28">
        <f>IFERROR(+VLOOKUP("LDCPO2"&amp;A25,'Main File'!A:O,12,0),0)</f>
        <v>0</v>
      </c>
      <c r="I25" s="28">
        <f>IFERROR(+VLOOKUP("LDCPO2"&amp;A25,'Main File'!A:O,13,0),0)</f>
        <v>0</v>
      </c>
      <c r="J25" s="28">
        <f>IFERROR(+VLOOKUP("LDCPO2"&amp;A25,'Main File'!A:O,14,0),0)</f>
        <v>0.288099784618777</v>
      </c>
      <c r="K25" s="28">
        <f>IFERROR(+VLOOKUP("LDCPO2"&amp;A25,'Main File'!A:O,15,0),0)</f>
        <v>2.0381485446015533</v>
      </c>
    </row>
    <row r="26" spans="1:11" x14ac:dyDescent="0.25">
      <c r="A26" s="9">
        <f t="shared" si="0"/>
        <v>43182</v>
      </c>
      <c r="B26" s="28">
        <f>IFERROR(+VLOOKUP("LDCPO2"&amp;A26,'Main File'!A:O,6,0),0)</f>
        <v>2.2500783805386204</v>
      </c>
      <c r="C26" s="28">
        <f>IFERROR(+VLOOKUP("LDCPO2"&amp;A26,'Main File'!A:O,7,0),0)</f>
        <v>0</v>
      </c>
      <c r="D26" s="28">
        <f>IFERROR(+VLOOKUP("LDCPO2"&amp;A26,'Main File'!A:O,8,0),0)</f>
        <v>0</v>
      </c>
      <c r="E26" s="28">
        <f>IFERROR(+VLOOKUP("LDCPO2"&amp;A26,'Main File'!A:O,9,0),0)</f>
        <v>0.28801797739535384</v>
      </c>
      <c r="F26" s="28">
        <f>IFERROR(+VLOOKUP("LDCPO2"&amp;A26,'Main File'!A:O,10,0),0)</f>
        <v>2.5380963579339744</v>
      </c>
      <c r="G26" s="28">
        <f>IFERROR(+VLOOKUP("LDCPO2"&amp;A26,'Main File'!A:O,11,0),0)</f>
        <v>1.7501111991089935</v>
      </c>
      <c r="H26" s="28">
        <f>IFERROR(+VLOOKUP("LDCPO2"&amp;A26,'Main File'!A:O,12,0),0)</f>
        <v>0</v>
      </c>
      <c r="I26" s="28">
        <f>IFERROR(+VLOOKUP("LDCPO2"&amp;A26,'Main File'!A:O,13,0),0)</f>
        <v>0</v>
      </c>
      <c r="J26" s="28">
        <f>IFERROR(+VLOOKUP("LDCPO2"&amp;A26,'Main File'!A:O,14,0),0)</f>
        <v>0.28805902956589502</v>
      </c>
      <c r="K26" s="28">
        <f>IFERROR(+VLOOKUP("LDCPO2"&amp;A26,'Main File'!A:O,15,0),0)</f>
        <v>2.0381702286748884</v>
      </c>
    </row>
    <row r="27" spans="1:11" x14ac:dyDescent="0.25">
      <c r="A27" s="9">
        <f t="shared" si="0"/>
        <v>43183</v>
      </c>
      <c r="B27" s="28">
        <f>IFERROR(+VLOOKUP("LDCPO2"&amp;A27,'Main File'!A:O,6,0),0)</f>
        <v>2.2500765921144215</v>
      </c>
      <c r="C27" s="28">
        <f>IFERROR(+VLOOKUP("LDCPO2"&amp;A27,'Main File'!A:O,7,0),0)</f>
        <v>0</v>
      </c>
      <c r="D27" s="28">
        <f>IFERROR(+VLOOKUP("LDCPO2"&amp;A27,'Main File'!A:O,8,0),0)</f>
        <v>0</v>
      </c>
      <c r="E27" s="28">
        <f>IFERROR(+VLOOKUP("LDCPO2"&amp;A27,'Main File'!A:O,9,0),0)</f>
        <v>0.28801768625030816</v>
      </c>
      <c r="F27" s="28">
        <f>IFERROR(+VLOOKUP("LDCPO2"&amp;A27,'Main File'!A:O,10,0),0)</f>
        <v>2.5380942783647296</v>
      </c>
      <c r="G27" s="28">
        <f>IFERROR(+VLOOKUP("LDCPO2"&amp;A27,'Main File'!A:O,11,0),0)</f>
        <v>1.7501420187562602</v>
      </c>
      <c r="H27" s="28">
        <f>IFERROR(+VLOOKUP("LDCPO2"&amp;A27,'Main File'!A:O,12,0),0)</f>
        <v>0</v>
      </c>
      <c r="I27" s="28">
        <f>IFERROR(+VLOOKUP("LDCPO2"&amp;A27,'Main File'!A:O,13,0),0)</f>
        <v>0</v>
      </c>
      <c r="J27" s="28">
        <f>IFERROR(+VLOOKUP("LDCPO2"&amp;A27,'Main File'!A:O,14,0),0)</f>
        <v>0.28803169733285439</v>
      </c>
      <c r="K27" s="28">
        <f>IFERROR(+VLOOKUP("LDCPO2"&amp;A27,'Main File'!A:O,15,0),0)</f>
        <v>2.0381737160891147</v>
      </c>
    </row>
    <row r="28" spans="1:11" x14ac:dyDescent="0.25">
      <c r="A28" s="9">
        <f t="shared" si="0"/>
        <v>43184</v>
      </c>
      <c r="B28" s="28">
        <f>IFERROR(+VLOOKUP("LDCPO2"&amp;A28,'Main File'!A:O,6,0),0)</f>
        <v>2.2500786865703932</v>
      </c>
      <c r="C28" s="28">
        <f>IFERROR(+VLOOKUP("LDCPO2"&amp;A28,'Main File'!A:O,7,0),0)</f>
        <v>0</v>
      </c>
      <c r="D28" s="28">
        <f>IFERROR(+VLOOKUP("LDCPO2"&amp;A28,'Main File'!A:O,8,0),0)</f>
        <v>0</v>
      </c>
      <c r="E28" s="28">
        <f>IFERROR(+VLOOKUP("LDCPO2"&amp;A28,'Main File'!A:O,9,0),0)</f>
        <v>0.28801739951040545</v>
      </c>
      <c r="F28" s="28">
        <f>IFERROR(+VLOOKUP("LDCPO2"&amp;A28,'Main File'!A:O,10,0),0)</f>
        <v>2.5380960860807988</v>
      </c>
      <c r="G28" s="28">
        <f>IFERROR(+VLOOKUP("LDCPO2"&amp;A28,'Main File'!A:O,11,0),0)</f>
        <v>1.7501728561539061</v>
      </c>
      <c r="H28" s="28">
        <f>IFERROR(+VLOOKUP("LDCPO2"&amp;A28,'Main File'!A:O,12,0),0)</f>
        <v>0</v>
      </c>
      <c r="I28" s="28">
        <f>IFERROR(+VLOOKUP("LDCPO2"&amp;A28,'Main File'!A:O,13,0),0)</f>
        <v>0</v>
      </c>
      <c r="J28" s="28">
        <f>IFERROR(+VLOOKUP("LDCPO2"&amp;A28,'Main File'!A:O,14,0),0)</f>
        <v>0.28800437416941277</v>
      </c>
      <c r="K28" s="28">
        <f>IFERROR(+VLOOKUP("LDCPO2"&amp;A28,'Main File'!A:O,15,0),0)</f>
        <v>2.0381772303233188</v>
      </c>
    </row>
    <row r="29" spans="1:11" x14ac:dyDescent="0.25">
      <c r="A29" s="9">
        <f t="shared" si="0"/>
        <v>43185</v>
      </c>
      <c r="B29" s="28">
        <f>IFERROR(+VLOOKUP("LDCPO2"&amp;A29,'Main File'!A:O,6,0),0)</f>
        <v>0.76147345024385193</v>
      </c>
      <c r="C29" s="28">
        <f>IFERROR(+VLOOKUP("LDCPO2"&amp;A29,'Main File'!A:O,7,0),0)</f>
        <v>0</v>
      </c>
      <c r="D29" s="28">
        <f>IFERROR(+VLOOKUP("LDCPO2"&amp;A29,'Main File'!A:O,8,0),0)</f>
        <v>0</v>
      </c>
      <c r="E29" s="28">
        <f>IFERROR(+VLOOKUP("LDCPO2"&amp;A29,'Main File'!A:O,9,0),0)</f>
        <v>2.0065242430201233E-2</v>
      </c>
      <c r="F29" s="28">
        <f>IFERROR(+VLOOKUP("LDCPO2"&amp;A29,'Main File'!A:O,10,0),0)</f>
        <v>0.78153869267405318</v>
      </c>
      <c r="G29" s="28">
        <f>IFERROR(+VLOOKUP("LDCPO2"&amp;A29,'Main File'!A:O,11,0),0)</f>
        <v>0.26155569110685617</v>
      </c>
      <c r="H29" s="28">
        <f>IFERROR(+VLOOKUP("LDCPO2"&amp;A29,'Main File'!A:O,12,0),0)</f>
        <v>0</v>
      </c>
      <c r="I29" s="28">
        <f>IFERROR(+VLOOKUP("LDCPO2"&amp;A29,'Main File'!A:O,13,0),0)</f>
        <v>0</v>
      </c>
      <c r="J29" s="28">
        <f>IFERROR(+VLOOKUP("LDCPO2"&amp;A29,'Main File'!A:O,14,0),0)</f>
        <v>2.0066702138322172E-2</v>
      </c>
      <c r="K29" s="28">
        <f>IFERROR(+VLOOKUP("LDCPO2"&amp;A29,'Main File'!A:O,15,0),0)</f>
        <v>0.28162239324517835</v>
      </c>
    </row>
    <row r="30" spans="1:11" x14ac:dyDescent="0.25">
      <c r="A30" s="9">
        <f t="shared" si="0"/>
        <v>43186</v>
      </c>
      <c r="B30" s="28">
        <f>IFERROR(+VLOOKUP("LDCPO2"&amp;A30,'Main File'!A:O,6,0),0)</f>
        <v>0</v>
      </c>
      <c r="C30" s="28">
        <f>IFERROR(+VLOOKUP("LDCPO2"&amp;A30,'Main File'!A:O,7,0),0)</f>
        <v>0</v>
      </c>
      <c r="D30" s="28">
        <f>IFERROR(+VLOOKUP("LDCPO2"&amp;A30,'Main File'!A:O,8,0),0)</f>
        <v>0</v>
      </c>
      <c r="E30" s="28">
        <f>IFERROR(+VLOOKUP("LDCPO2"&amp;A30,'Main File'!A:O,9,0),0)</f>
        <v>0</v>
      </c>
      <c r="F30" s="28">
        <f>IFERROR(+VLOOKUP("LDCPO2"&amp;A30,'Main File'!A:O,10,0),0)</f>
        <v>0</v>
      </c>
      <c r="G30" s="28">
        <f>IFERROR(+VLOOKUP("LDCPO2"&amp;A30,'Main File'!A:O,11,0),0)</f>
        <v>0</v>
      </c>
      <c r="H30" s="28">
        <f>IFERROR(+VLOOKUP("LDCPO2"&amp;A30,'Main File'!A:O,12,0),0)</f>
        <v>0</v>
      </c>
      <c r="I30" s="28">
        <f>IFERROR(+VLOOKUP("LDCPO2"&amp;A30,'Main File'!A:O,13,0),0)</f>
        <v>0</v>
      </c>
      <c r="J30" s="28">
        <f>IFERROR(+VLOOKUP("LDCPO2"&amp;A30,'Main File'!A:O,14,0),0)</f>
        <v>0</v>
      </c>
      <c r="K30" s="28">
        <f>IFERROR(+VLOOKUP("LDCPO2"&amp;A30,'Main File'!A:O,15,0),0)</f>
        <v>0</v>
      </c>
    </row>
    <row r="31" spans="1:11" x14ac:dyDescent="0.25">
      <c r="A31" s="9">
        <f t="shared" si="0"/>
        <v>43187</v>
      </c>
      <c r="B31" s="28">
        <f>IFERROR(+VLOOKUP("LDCPO2"&amp;A31,'Main File'!A:O,6,0),0)</f>
        <v>0</v>
      </c>
      <c r="C31" s="28">
        <f>IFERROR(+VLOOKUP("LDCPO2"&amp;A31,'Main File'!A:O,7,0),0)</f>
        <v>0</v>
      </c>
      <c r="D31" s="28">
        <f>IFERROR(+VLOOKUP("LDCPO2"&amp;A31,'Main File'!A:O,8,0),0)</f>
        <v>0</v>
      </c>
      <c r="E31" s="28">
        <f>IFERROR(+VLOOKUP("LDCPO2"&amp;A31,'Main File'!A:O,9,0),0)</f>
        <v>0</v>
      </c>
      <c r="F31" s="28">
        <f>IFERROR(+VLOOKUP("LDCPO2"&amp;A31,'Main File'!A:O,10,0),0)</f>
        <v>0</v>
      </c>
      <c r="G31" s="28">
        <f>IFERROR(+VLOOKUP("LDCPO2"&amp;A31,'Main File'!A:O,11,0),0)</f>
        <v>0</v>
      </c>
      <c r="H31" s="28">
        <f>IFERROR(+VLOOKUP("LDCPO2"&amp;A31,'Main File'!A:O,12,0),0)</f>
        <v>0</v>
      </c>
      <c r="I31" s="28">
        <f>IFERROR(+VLOOKUP("LDCPO2"&amp;A31,'Main File'!A:O,13,0),0)</f>
        <v>0</v>
      </c>
      <c r="J31" s="28">
        <f>IFERROR(+VLOOKUP("LDCPO2"&amp;A31,'Main File'!A:O,14,0),0)</f>
        <v>0</v>
      </c>
      <c r="K31" s="28">
        <f>IFERROR(+VLOOKUP("LDCPO2"&amp;A31,'Main File'!A:O,15,0),0)</f>
        <v>0</v>
      </c>
    </row>
    <row r="32" spans="1:11" x14ac:dyDescent="0.25">
      <c r="A32" s="9">
        <f t="shared" si="0"/>
        <v>43188</v>
      </c>
      <c r="B32" s="28">
        <f>IFERROR(+VLOOKUP("LDCPO2"&amp;A32,'Main File'!A:O,6,0),0)</f>
        <v>0</v>
      </c>
      <c r="C32" s="28">
        <f>IFERROR(+VLOOKUP("LDCPO2"&amp;A32,'Main File'!A:O,7,0),0)</f>
        <v>0</v>
      </c>
      <c r="D32" s="28">
        <f>IFERROR(+VLOOKUP("LDCPO2"&amp;A32,'Main File'!A:O,8,0),0)</f>
        <v>0</v>
      </c>
      <c r="E32" s="28">
        <f>IFERROR(+VLOOKUP("LDCPO2"&amp;A32,'Main File'!A:O,9,0),0)</f>
        <v>0</v>
      </c>
      <c r="F32" s="28">
        <f>IFERROR(+VLOOKUP("LDCPO2"&amp;A32,'Main File'!A:O,10,0),0)</f>
        <v>0</v>
      </c>
      <c r="G32" s="28">
        <f>IFERROR(+VLOOKUP("LDCPO2"&amp;A32,'Main File'!A:O,11,0),0)</f>
        <v>0</v>
      </c>
      <c r="H32" s="28">
        <f>IFERROR(+VLOOKUP("LDCPO2"&amp;A32,'Main File'!A:O,12,0),0)</f>
        <v>0</v>
      </c>
      <c r="I32" s="28">
        <f>IFERROR(+VLOOKUP("LDCPO2"&amp;A32,'Main File'!A:O,13,0),0)</f>
        <v>0</v>
      </c>
      <c r="J32" s="28">
        <f>IFERROR(+VLOOKUP("LDCPO2"&amp;A32,'Main File'!A:O,14,0),0)</f>
        <v>0</v>
      </c>
      <c r="K32" s="28">
        <f>IFERROR(+VLOOKUP("LDCPO2"&amp;A32,'Main File'!A:O,15,0),0)</f>
        <v>0</v>
      </c>
    </row>
    <row r="33" spans="1:11" x14ac:dyDescent="0.25">
      <c r="A33" s="9">
        <f t="shared" si="0"/>
        <v>43189</v>
      </c>
      <c r="B33" s="28">
        <f>IFERROR(+VLOOKUP("LDCPO2"&amp;A33,'Main File'!A:O,6,0),0)</f>
        <v>0</v>
      </c>
      <c r="C33" s="28">
        <f>IFERROR(+VLOOKUP("LDCPO2"&amp;A33,'Main File'!A:O,7,0),0)</f>
        <v>0</v>
      </c>
      <c r="D33" s="28">
        <f>IFERROR(+VLOOKUP("LDCPO2"&amp;A33,'Main File'!A:O,8,0),0)</f>
        <v>0</v>
      </c>
      <c r="E33" s="28">
        <f>IFERROR(+VLOOKUP("LDCPO2"&amp;A33,'Main File'!A:O,9,0),0)</f>
        <v>0</v>
      </c>
      <c r="F33" s="28">
        <f>IFERROR(+VLOOKUP("LDCPO2"&amp;A33,'Main File'!A:O,10,0),0)</f>
        <v>0</v>
      </c>
      <c r="G33" s="28">
        <f>IFERROR(+VLOOKUP("LDCPO2"&amp;A33,'Main File'!A:O,11,0),0)</f>
        <v>0</v>
      </c>
      <c r="H33" s="28">
        <f>IFERROR(+VLOOKUP("LDCPO2"&amp;A33,'Main File'!A:O,12,0),0)</f>
        <v>0</v>
      </c>
      <c r="I33" s="28">
        <f>IFERROR(+VLOOKUP("LDCPO2"&amp;A33,'Main File'!A:O,13,0),0)</f>
        <v>0</v>
      </c>
      <c r="J33" s="28">
        <f>IFERROR(+VLOOKUP("LDCPO2"&amp;A33,'Main File'!A:O,14,0),0)</f>
        <v>0</v>
      </c>
      <c r="K33" s="28">
        <f>IFERROR(+VLOOKUP("LDCPO2"&amp;A33,'Main File'!A:O,15,0),0)</f>
        <v>0</v>
      </c>
    </row>
    <row r="34" spans="1:11" x14ac:dyDescent="0.25">
      <c r="A34" s="9">
        <f t="shared" si="0"/>
        <v>43190</v>
      </c>
      <c r="B34" s="28">
        <f>IFERROR(+VLOOKUP("LDCPO2"&amp;A34,'Main File'!A:O,6,0),0)</f>
        <v>0</v>
      </c>
      <c r="C34" s="28">
        <f>IFERROR(+VLOOKUP("LDCPO2"&amp;A34,'Main File'!A:O,7,0),0)</f>
        <v>0</v>
      </c>
      <c r="D34" s="28">
        <f>IFERROR(+VLOOKUP("LDCPO2"&amp;A34,'Main File'!A:O,8,0),0)</f>
        <v>0</v>
      </c>
      <c r="E34" s="28">
        <f>IFERROR(+VLOOKUP("LDCPO2"&amp;A34,'Main File'!A:O,9,0),0)</f>
        <v>0</v>
      </c>
      <c r="F34" s="28">
        <f>IFERROR(+VLOOKUP("LDCPO2"&amp;A34,'Main File'!A:O,10,0),0)</f>
        <v>0</v>
      </c>
      <c r="G34" s="28">
        <f>IFERROR(+VLOOKUP("LDCPO2"&amp;A34,'Main File'!A:O,11,0),0)</f>
        <v>0</v>
      </c>
      <c r="H34" s="28">
        <f>IFERROR(+VLOOKUP("LDCPO2"&amp;A34,'Main File'!A:O,12,0),0)</f>
        <v>0</v>
      </c>
      <c r="I34" s="28">
        <f>IFERROR(+VLOOKUP("LDCPO2"&amp;A34,'Main File'!A:O,13,0),0)</f>
        <v>0</v>
      </c>
      <c r="J34" s="28">
        <f>IFERROR(+VLOOKUP("LDCPO2"&amp;A34,'Main File'!A:O,14,0),0)</f>
        <v>0</v>
      </c>
      <c r="K34" s="28">
        <f>IFERROR(+VLOOKUP("LDCPO2"&amp;A34,'Main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41"/>
  <sheetViews>
    <sheetView zoomScaleNormal="100"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Dual Advantage Fixed Term Plan-Series 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IFERROR(+VLOOKUP("LDDAF1"&amp;A4,'Main File'!A:O,6,0),0)</f>
        <v>2.2500847927409637</v>
      </c>
      <c r="C4" s="28">
        <f>IFERROR(+VLOOKUP("LDDAF1"&amp;A4,'Main File'!A:O,7,0),0)</f>
        <v>0</v>
      </c>
      <c r="D4" s="28">
        <f>IFERROR(+VLOOKUP("LDDAF1"&amp;A4,'Main File'!A:O,8,0),0)</f>
        <v>0</v>
      </c>
      <c r="E4" s="28">
        <f>IFERROR(+VLOOKUP("LDDAF1"&amp;A4,'Main File'!A:O,9,0),0)</f>
        <v>0.17461051656323257</v>
      </c>
      <c r="F4" s="28">
        <f>IFERROR(+VLOOKUP("LDDAF1"&amp;A4,'Main File'!A:O,10,0),0)</f>
        <v>2.4246953093041963</v>
      </c>
      <c r="G4" s="28">
        <f>IFERROR(+VLOOKUP("LDDAF1"&amp;A4,'Main File'!A:O,11,0),0)</f>
        <v>1.0800102984700275</v>
      </c>
      <c r="H4" s="28">
        <f>IFERROR(+VLOOKUP("LDDAF1"&amp;A4,'Main File'!A:O,12,0),0)</f>
        <v>0</v>
      </c>
      <c r="I4" s="28">
        <f>IFERROR(+VLOOKUP("LDDAF1"&amp;A4,'Main File'!A:O,13,0),0)</f>
        <v>0</v>
      </c>
      <c r="J4" s="28">
        <f>IFERROR(+VLOOKUP("LDDAF1"&amp;A4,'Main File'!A:O,14,0),0)</f>
        <v>0.17460619594070445</v>
      </c>
      <c r="K4" s="28">
        <f>IFERROR(+VLOOKUP("LDDAF1"&amp;A4,'Main File'!A:O,15,0),0)</f>
        <v>1.2546164944107319</v>
      </c>
    </row>
    <row r="5" spans="1:14" x14ac:dyDescent="0.25">
      <c r="A5" s="9">
        <v>43161</v>
      </c>
      <c r="B5" s="28">
        <f>IFERROR(+VLOOKUP("LDDAF1"&amp;A5,'Main File'!A:O,6,0),0)</f>
        <v>2.2500876220840249</v>
      </c>
      <c r="C5" s="28">
        <f>IFERROR(+VLOOKUP("LDDAF1"&amp;A5,'Main File'!A:O,7,0),0)</f>
        <v>0</v>
      </c>
      <c r="D5" s="28">
        <f>IFERROR(+VLOOKUP("LDDAF1"&amp;A5,'Main File'!A:O,8,0),0)</f>
        <v>0</v>
      </c>
      <c r="E5" s="28">
        <f>IFERROR(+VLOOKUP("LDDAF1"&amp;A5,'Main File'!A:O,9,0),0)</f>
        <v>0.1746099088976199</v>
      </c>
      <c r="F5" s="28">
        <f>IFERROR(+VLOOKUP("LDDAF1"&amp;A5,'Main File'!A:O,10,0),0)</f>
        <v>2.424697530981645</v>
      </c>
      <c r="G5" s="28">
        <f>IFERROR(+VLOOKUP("LDDAF1"&amp;A5,'Main File'!A:O,11,0),0)</f>
        <v>1.0800100834329611</v>
      </c>
      <c r="H5" s="28">
        <f>IFERROR(+VLOOKUP("LDDAF1"&amp;A5,'Main File'!A:O,12,0),0)</f>
        <v>0</v>
      </c>
      <c r="I5" s="28">
        <f>IFERROR(+VLOOKUP("LDDAF1"&amp;A5,'Main File'!A:O,13,0),0)</f>
        <v>0</v>
      </c>
      <c r="J5" s="28">
        <f>IFERROR(+VLOOKUP("LDDAF1"&amp;A5,'Main File'!A:O,14,0),0)</f>
        <v>0.17460885357464345</v>
      </c>
      <c r="K5" s="28">
        <f>IFERROR(+VLOOKUP("LDDAF1"&amp;A5,'Main File'!A:O,15,0),0)</f>
        <v>1.2546189370076046</v>
      </c>
    </row>
    <row r="6" spans="1:14" x14ac:dyDescent="0.25">
      <c r="A6" s="9">
        <f>+A5+1</f>
        <v>43162</v>
      </c>
      <c r="B6" s="28">
        <f>IFERROR(+VLOOKUP("LDDAF1"&amp;A6,'Main File'!A:O,6,0),0)</f>
        <v>2.2500851914957423</v>
      </c>
      <c r="C6" s="28">
        <f>IFERROR(+VLOOKUP("LDDAF1"&amp;A6,'Main File'!A:O,7,0),0)</f>
        <v>0</v>
      </c>
      <c r="D6" s="28">
        <f>IFERROR(+VLOOKUP("LDDAF1"&amp;A6,'Main File'!A:O,8,0),0)</f>
        <v>0</v>
      </c>
      <c r="E6" s="28">
        <f>IFERROR(+VLOOKUP("LDDAF1"&amp;A6,'Main File'!A:O,9,0),0)</f>
        <v>0.17461134910916323</v>
      </c>
      <c r="F6" s="28">
        <f>IFERROR(+VLOOKUP("LDDAF1"&amp;A6,'Main File'!A:O,10,0),0)</f>
        <v>2.4246965406049057</v>
      </c>
      <c r="G6" s="28">
        <f>IFERROR(+VLOOKUP("LDDAF1"&amp;A6,'Main File'!A:O,11,0),0)</f>
        <v>1.0800119259227277</v>
      </c>
      <c r="H6" s="28">
        <f>IFERROR(+VLOOKUP("LDDAF1"&amp;A6,'Main File'!A:O,12,0),0)</f>
        <v>0</v>
      </c>
      <c r="I6" s="28">
        <f>IFERROR(+VLOOKUP("LDDAF1"&amp;A6,'Main File'!A:O,13,0),0)</f>
        <v>0</v>
      </c>
      <c r="J6" s="28">
        <f>IFERROR(+VLOOKUP("LDDAF1"&amp;A6,'Main File'!A:O,14,0),0)</f>
        <v>0.17460726020712902</v>
      </c>
      <c r="K6" s="28">
        <f>IFERROR(+VLOOKUP("LDDAF1"&amp;A6,'Main File'!A:O,15,0),0)</f>
        <v>1.2546191861298568</v>
      </c>
    </row>
    <row r="7" spans="1:14" x14ac:dyDescent="0.25">
      <c r="A7" s="9">
        <f t="shared" ref="A7:A34" si="0">+A6+1</f>
        <v>43163</v>
      </c>
      <c r="B7" s="28">
        <f>IFERROR(+VLOOKUP("LDDAF1"&amp;A7,'Main File'!A:O,6,0),0)</f>
        <v>2.2500858948696263</v>
      </c>
      <c r="C7" s="28">
        <f>IFERROR(+VLOOKUP("LDDAF1"&amp;A7,'Main File'!A:O,7,0),0)</f>
        <v>0</v>
      </c>
      <c r="D7" s="28">
        <f>IFERROR(+VLOOKUP("LDDAF1"&amp;A7,'Main File'!A:O,8,0),0)</f>
        <v>0</v>
      </c>
      <c r="E7" s="28">
        <f>IFERROR(+VLOOKUP("LDDAF1"&amp;A7,'Main File'!A:O,9,0),0)</f>
        <v>0.17461073613423916</v>
      </c>
      <c r="F7" s="28">
        <f>IFERROR(+VLOOKUP("LDDAF1"&amp;A7,'Main File'!A:O,10,0),0)</f>
        <v>2.4246966310038656</v>
      </c>
      <c r="G7" s="28">
        <f>IFERROR(+VLOOKUP("LDDAF1"&amp;A7,'Main File'!A:O,11,0),0)</f>
        <v>1.0800116651557801</v>
      </c>
      <c r="H7" s="28">
        <f>IFERROR(+VLOOKUP("LDDAF1"&amp;A7,'Main File'!A:O,12,0),0)</f>
        <v>0</v>
      </c>
      <c r="I7" s="28">
        <f>IFERROR(+VLOOKUP("LDDAF1"&amp;A7,'Main File'!A:O,13,0),0)</f>
        <v>0</v>
      </c>
      <c r="J7" s="28">
        <f>IFERROR(+VLOOKUP("LDDAF1"&amp;A7,'Main File'!A:O,14,0),0)</f>
        <v>0.17460566993660048</v>
      </c>
      <c r="K7" s="28">
        <f>IFERROR(+VLOOKUP("LDDAF1"&amp;A7,'Main File'!A:O,15,0),0)</f>
        <v>1.2546173350923806</v>
      </c>
    </row>
    <row r="8" spans="1:14" x14ac:dyDescent="0.25">
      <c r="A8" s="9">
        <f t="shared" si="0"/>
        <v>43164</v>
      </c>
      <c r="B8" s="28">
        <f>IFERROR(+VLOOKUP("LDDAF1"&amp;A8,'Main File'!A:O,6,0),0)</f>
        <v>2.2500858027312667</v>
      </c>
      <c r="C8" s="28">
        <f>IFERROR(+VLOOKUP("LDDAF1"&amp;A8,'Main File'!A:O,7,0),0)</f>
        <v>0</v>
      </c>
      <c r="D8" s="28">
        <f>IFERROR(+VLOOKUP("LDDAF1"&amp;A8,'Main File'!A:O,8,0),0)</f>
        <v>0</v>
      </c>
      <c r="E8" s="28">
        <f>IFERROR(+VLOOKUP("LDDAF1"&amp;A8,'Main File'!A:O,9,0),0)</f>
        <v>0.17461294790686296</v>
      </c>
      <c r="F8" s="28">
        <f>IFERROR(+VLOOKUP("LDDAF1"&amp;A8,'Main File'!A:O,10,0),0)</f>
        <v>2.4246987506381297</v>
      </c>
      <c r="G8" s="28">
        <f>IFERROR(+VLOOKUP("LDDAF1"&amp;A8,'Main File'!A:O,11,0),0)</f>
        <v>1.0800124928215908</v>
      </c>
      <c r="H8" s="28">
        <f>IFERROR(+VLOOKUP("LDDAF1"&amp;A8,'Main File'!A:O,12,0),0)</f>
        <v>0</v>
      </c>
      <c r="I8" s="28">
        <f>IFERROR(+VLOOKUP("LDDAF1"&amp;A8,'Main File'!A:O,13,0),0)</f>
        <v>0</v>
      </c>
      <c r="J8" s="28">
        <f>IFERROR(+VLOOKUP("LDDAF1"&amp;A8,'Main File'!A:O,14,0),0)</f>
        <v>0.17460448295434722</v>
      </c>
      <c r="K8" s="28">
        <f>IFERROR(+VLOOKUP("LDDAF1"&amp;A8,'Main File'!A:O,15,0),0)</f>
        <v>1.254616975775938</v>
      </c>
    </row>
    <row r="9" spans="1:14" x14ac:dyDescent="0.25">
      <c r="A9" s="9">
        <f t="shared" si="0"/>
        <v>43165</v>
      </c>
      <c r="B9" s="28">
        <f>IFERROR(+VLOOKUP("LDDAF1"&amp;A9,'Main File'!A:O,6,0),0)</f>
        <v>2.2500856483751508</v>
      </c>
      <c r="C9" s="28">
        <f>IFERROR(+VLOOKUP("LDDAF1"&amp;A9,'Main File'!A:O,7,0),0)</f>
        <v>0</v>
      </c>
      <c r="D9" s="28">
        <f>IFERROR(+VLOOKUP("LDDAF1"&amp;A9,'Main File'!A:O,8,0),0)</f>
        <v>0</v>
      </c>
      <c r="E9" s="28">
        <f>IFERROR(+VLOOKUP("LDDAF1"&amp;A9,'Main File'!A:O,9,0),0)</f>
        <v>0.17461102461773145</v>
      </c>
      <c r="F9" s="28">
        <f>IFERROR(+VLOOKUP("LDDAF1"&amp;A9,'Main File'!A:O,10,0),0)</f>
        <v>2.4246966729928823</v>
      </c>
      <c r="G9" s="28">
        <f>IFERROR(+VLOOKUP("LDDAF1"&amp;A9,'Main File'!A:O,11,0),0)</f>
        <v>1.0800111516103348</v>
      </c>
      <c r="H9" s="28">
        <f>IFERROR(+VLOOKUP("LDDAF1"&amp;A9,'Main File'!A:O,12,0),0)</f>
        <v>0</v>
      </c>
      <c r="I9" s="28">
        <f>IFERROR(+VLOOKUP("LDDAF1"&amp;A9,'Main File'!A:O,13,0),0)</f>
        <v>0</v>
      </c>
      <c r="J9" s="28">
        <f>IFERROR(+VLOOKUP("LDDAF1"&amp;A9,'Main File'!A:O,14,0),0)</f>
        <v>0.17460594480251862</v>
      </c>
      <c r="K9" s="28">
        <f>IFERROR(+VLOOKUP("LDDAF1"&amp;A9,'Main File'!A:O,15,0),0)</f>
        <v>1.2546170964128533</v>
      </c>
    </row>
    <row r="10" spans="1:14" x14ac:dyDescent="0.25">
      <c r="A10" s="9">
        <f t="shared" si="0"/>
        <v>43166</v>
      </c>
      <c r="B10" s="28">
        <f>IFERROR(+VLOOKUP("LDDAF1"&amp;A10,'Main File'!A:O,6,0),0)</f>
        <v>2.2500859295326383</v>
      </c>
      <c r="C10" s="28">
        <f>IFERROR(+VLOOKUP("LDDAF1"&amp;A10,'Main File'!A:O,7,0),0)</f>
        <v>0</v>
      </c>
      <c r="D10" s="28">
        <f>IFERROR(+VLOOKUP("LDDAF1"&amp;A10,'Main File'!A:O,8,0),0)</f>
        <v>0</v>
      </c>
      <c r="E10" s="28">
        <f>IFERROR(+VLOOKUP("LDDAF1"&amp;A10,'Main File'!A:O,9,0),0)</f>
        <v>0.17461256873777456</v>
      </c>
      <c r="F10" s="28">
        <f>IFERROR(+VLOOKUP("LDDAF1"&amp;A10,'Main File'!A:O,10,0),0)</f>
        <v>2.4246984982704127</v>
      </c>
      <c r="G10" s="28">
        <f>IFERROR(+VLOOKUP("LDDAF1"&amp;A10,'Main File'!A:O,11,0),0)</f>
        <v>1.080010660205422</v>
      </c>
      <c r="H10" s="28">
        <f>IFERROR(+VLOOKUP("LDDAF1"&amp;A10,'Main File'!A:O,12,0),0)</f>
        <v>0</v>
      </c>
      <c r="I10" s="28">
        <f>IFERROR(+VLOOKUP("LDDAF1"&amp;A10,'Main File'!A:O,13,0),0)</f>
        <v>0</v>
      </c>
      <c r="J10" s="28">
        <f>IFERROR(+VLOOKUP("LDDAF1"&amp;A10,'Main File'!A:O,14,0),0)</f>
        <v>0.17460323280834147</v>
      </c>
      <c r="K10" s="28">
        <f>IFERROR(+VLOOKUP("LDDAF1"&amp;A10,'Main File'!A:O,15,0),0)</f>
        <v>1.2546138930137636</v>
      </c>
    </row>
    <row r="11" spans="1:14" x14ac:dyDescent="0.25">
      <c r="A11" s="9">
        <f t="shared" si="0"/>
        <v>43167</v>
      </c>
      <c r="B11" s="28">
        <f>IFERROR(+VLOOKUP("LDDAF1"&amp;A11,'Main File'!A:O,6,0),0)</f>
        <v>2.2500841933767375</v>
      </c>
      <c r="C11" s="28">
        <f>IFERROR(+VLOOKUP("LDDAF1"&amp;A11,'Main File'!A:O,7,0),0)</f>
        <v>0</v>
      </c>
      <c r="D11" s="28">
        <f>IFERROR(+VLOOKUP("LDDAF1"&amp;A11,'Main File'!A:O,8,0),0)</f>
        <v>0</v>
      </c>
      <c r="E11" s="28">
        <f>IFERROR(+VLOOKUP("LDDAF1"&amp;A11,'Main File'!A:O,9,0),0)</f>
        <v>0.17461151751002782</v>
      </c>
      <c r="F11" s="28">
        <f>IFERROR(+VLOOKUP("LDDAF1"&amp;A11,'Main File'!A:O,10,0),0)</f>
        <v>2.4246957108867653</v>
      </c>
      <c r="G11" s="28">
        <f>IFERROR(+VLOOKUP("LDDAF1"&amp;A11,'Main File'!A:O,11,0),0)</f>
        <v>1.0800116784271534</v>
      </c>
      <c r="H11" s="28">
        <f>IFERROR(+VLOOKUP("LDDAF1"&amp;A11,'Main File'!A:O,12,0),0)</f>
        <v>0</v>
      </c>
      <c r="I11" s="28">
        <f>IFERROR(+VLOOKUP("LDDAF1"&amp;A11,'Main File'!A:O,13,0),0)</f>
        <v>0</v>
      </c>
      <c r="J11" s="28">
        <f>IFERROR(+VLOOKUP("LDDAF1"&amp;A11,'Main File'!A:O,14,0),0)</f>
        <v>0.17460684701829213</v>
      </c>
      <c r="K11" s="28">
        <f>IFERROR(+VLOOKUP("LDDAF1"&amp;A11,'Main File'!A:O,15,0),0)</f>
        <v>1.2546185254454456</v>
      </c>
    </row>
    <row r="12" spans="1:14" x14ac:dyDescent="0.25">
      <c r="A12" s="9">
        <f t="shared" si="0"/>
        <v>43168</v>
      </c>
      <c r="B12" s="28">
        <f>IFERROR(+VLOOKUP("LDDAF1"&amp;A12,'Main File'!A:O,6,0),0)</f>
        <v>2.2500845120520236</v>
      </c>
      <c r="C12" s="28">
        <f>IFERROR(+VLOOKUP("LDDAF1"&amp;A12,'Main File'!A:O,7,0),0)</f>
        <v>0</v>
      </c>
      <c r="D12" s="28">
        <f>IFERROR(+VLOOKUP("LDDAF1"&amp;A12,'Main File'!A:O,8,0),0)</f>
        <v>0</v>
      </c>
      <c r="E12" s="28">
        <f>IFERROR(+VLOOKUP("LDDAF1"&amp;A12,'Main File'!A:O,9,0),0)</f>
        <v>0.17461220845750552</v>
      </c>
      <c r="F12" s="28">
        <f>IFERROR(+VLOOKUP("LDDAF1"&amp;A12,'Main File'!A:O,10,0),0)</f>
        <v>2.4246967205095293</v>
      </c>
      <c r="G12" s="28">
        <f>IFERROR(+VLOOKUP("LDDAF1"&amp;A12,'Main File'!A:O,11,0),0)</f>
        <v>1.0800113576472494</v>
      </c>
      <c r="H12" s="28">
        <f>IFERROR(+VLOOKUP("LDDAF1"&amp;A12,'Main File'!A:O,12,0),0)</f>
        <v>0</v>
      </c>
      <c r="I12" s="28">
        <f>IFERROR(+VLOOKUP("LDDAF1"&amp;A12,'Main File'!A:O,13,0),0)</f>
        <v>0</v>
      </c>
      <c r="J12" s="28">
        <f>IFERROR(+VLOOKUP("LDDAF1"&amp;A12,'Main File'!A:O,14,0),0)</f>
        <v>0.17460418298338845</v>
      </c>
      <c r="K12" s="28">
        <f>IFERROR(+VLOOKUP("LDDAF1"&amp;A12,'Main File'!A:O,15,0),0)</f>
        <v>1.2546155406306378</v>
      </c>
    </row>
    <row r="13" spans="1:14" x14ac:dyDescent="0.25">
      <c r="A13" s="9">
        <f t="shared" si="0"/>
        <v>43169</v>
      </c>
      <c r="B13" s="28">
        <f>IFERROR(+VLOOKUP("LDDAF1"&amp;A13,'Main File'!A:O,6,0),0)</f>
        <v>2.2500843801556289</v>
      </c>
      <c r="C13" s="28">
        <f>IFERROR(+VLOOKUP("LDDAF1"&amp;A13,'Main File'!A:O,7,0),0)</f>
        <v>0</v>
      </c>
      <c r="D13" s="28">
        <f>IFERROR(+VLOOKUP("LDDAF1"&amp;A13,'Main File'!A:O,8,0),0)</f>
        <v>0</v>
      </c>
      <c r="E13" s="28">
        <f>IFERROR(+VLOOKUP("LDDAF1"&amp;A13,'Main File'!A:O,9,0),0)</f>
        <v>0.17461319623781538</v>
      </c>
      <c r="F13" s="28">
        <f>IFERROR(+VLOOKUP("LDDAF1"&amp;A13,'Main File'!A:O,10,0),0)</f>
        <v>2.4246975763934442</v>
      </c>
      <c r="G13" s="28">
        <f>IFERROR(+VLOOKUP("LDDAF1"&amp;A13,'Main File'!A:O,11,0),0)</f>
        <v>1.0800127313379713</v>
      </c>
      <c r="H13" s="28">
        <f>IFERROR(+VLOOKUP("LDDAF1"&amp;A13,'Main File'!A:O,12,0),0)</f>
        <v>0</v>
      </c>
      <c r="I13" s="28">
        <f>IFERROR(+VLOOKUP("LDDAF1"&amp;A13,'Main File'!A:O,13,0),0)</f>
        <v>0</v>
      </c>
      <c r="J13" s="28">
        <f>IFERROR(+VLOOKUP("LDDAF1"&amp;A13,'Main File'!A:O,14,0),0)</f>
        <v>0.17460215437482685</v>
      </c>
      <c r="K13" s="28">
        <f>IFERROR(+VLOOKUP("LDDAF1"&amp;A13,'Main File'!A:O,15,0),0)</f>
        <v>1.2546148857127981</v>
      </c>
    </row>
    <row r="14" spans="1:14" x14ac:dyDescent="0.25">
      <c r="A14" s="9">
        <f t="shared" si="0"/>
        <v>43170</v>
      </c>
      <c r="B14" s="28">
        <f>IFERROR(+VLOOKUP("LDDAF1"&amp;A14,'Main File'!A:O,6,0),0)</f>
        <v>2.2500846584765233</v>
      </c>
      <c r="C14" s="28">
        <f>IFERROR(+VLOOKUP("LDDAF1"&amp;A14,'Main File'!A:O,7,0),0)</f>
        <v>0</v>
      </c>
      <c r="D14" s="28">
        <f>IFERROR(+VLOOKUP("LDDAF1"&amp;A14,'Main File'!A:O,8,0),0)</f>
        <v>0</v>
      </c>
      <c r="E14" s="28">
        <f>IFERROR(+VLOOKUP("LDDAF1"&amp;A14,'Main File'!A:O,9,0),0)</f>
        <v>0.17460998918266288</v>
      </c>
      <c r="F14" s="28">
        <f>IFERROR(+VLOOKUP("LDDAF1"&amp;A14,'Main File'!A:O,10,0),0)</f>
        <v>2.424694647659186</v>
      </c>
      <c r="G14" s="28">
        <f>IFERROR(+VLOOKUP("LDDAF1"&amp;A14,'Main File'!A:O,11,0),0)</f>
        <v>1.080013798030774</v>
      </c>
      <c r="H14" s="28">
        <f>IFERROR(+VLOOKUP("LDDAF1"&amp;A14,'Main File'!A:O,12,0),0)</f>
        <v>0</v>
      </c>
      <c r="I14" s="28">
        <f>IFERROR(+VLOOKUP("LDDAF1"&amp;A14,'Main File'!A:O,13,0),0)</f>
        <v>0</v>
      </c>
      <c r="J14" s="28">
        <f>IFERROR(+VLOOKUP("LDDAF1"&amp;A14,'Main File'!A:O,14,0),0)</f>
        <v>0.17460862163291238</v>
      </c>
      <c r="K14" s="28">
        <f>IFERROR(+VLOOKUP("LDDAF1"&amp;A14,'Main File'!A:O,15,0),0)</f>
        <v>1.2546224196636864</v>
      </c>
    </row>
    <row r="15" spans="1:14" x14ac:dyDescent="0.25">
      <c r="A15" s="9">
        <f t="shared" si="0"/>
        <v>43171</v>
      </c>
      <c r="B15" s="28">
        <f>IFERROR(+VLOOKUP("LDDAF1"&amp;A15,'Main File'!A:O,6,0),0)</f>
        <v>2.2500861953774511</v>
      </c>
      <c r="C15" s="28">
        <f>IFERROR(+VLOOKUP("LDDAF1"&amp;A15,'Main File'!A:O,7,0),0)</f>
        <v>0</v>
      </c>
      <c r="D15" s="28">
        <f>IFERROR(+VLOOKUP("LDDAF1"&amp;A15,'Main File'!A:O,8,0),0)</f>
        <v>0</v>
      </c>
      <c r="E15" s="28">
        <f>IFERROR(+VLOOKUP("LDDAF1"&amp;A15,'Main File'!A:O,9,0),0)</f>
        <v>0.17461241413781128</v>
      </c>
      <c r="F15" s="28">
        <f>IFERROR(+VLOOKUP("LDDAF1"&amp;A15,'Main File'!A:O,10,0),0)</f>
        <v>2.4246986095152625</v>
      </c>
      <c r="G15" s="28">
        <f>IFERROR(+VLOOKUP("LDDAF1"&amp;A15,'Main File'!A:O,11,0),0)</f>
        <v>1.0800076939614176</v>
      </c>
      <c r="H15" s="28">
        <f>IFERROR(+VLOOKUP("LDDAF1"&amp;A15,'Main File'!A:O,12,0),0)</f>
        <v>0</v>
      </c>
      <c r="I15" s="28">
        <f>IFERROR(+VLOOKUP("LDDAF1"&amp;A15,'Main File'!A:O,13,0),0)</f>
        <v>0</v>
      </c>
      <c r="J15" s="28">
        <f>IFERROR(+VLOOKUP("LDDAF1"&amp;A15,'Main File'!A:O,14,0),0)</f>
        <v>0.17460437342557111</v>
      </c>
      <c r="K15" s="28">
        <f>IFERROR(+VLOOKUP("LDDAF1"&amp;A15,'Main File'!A:O,15,0),0)</f>
        <v>1.2546120673869887</v>
      </c>
    </row>
    <row r="16" spans="1:14" x14ac:dyDescent="0.25">
      <c r="A16" s="9">
        <f t="shared" si="0"/>
        <v>43172</v>
      </c>
      <c r="B16" s="28">
        <f>IFERROR(+VLOOKUP("LDDAF1"&amp;A16,'Main File'!A:O,6,0),0)</f>
        <v>2.2500858026005508</v>
      </c>
      <c r="C16" s="28">
        <f>IFERROR(+VLOOKUP("LDDAF1"&amp;A16,'Main File'!A:O,7,0),0)</f>
        <v>0</v>
      </c>
      <c r="D16" s="28">
        <f>IFERROR(+VLOOKUP("LDDAF1"&amp;A16,'Main File'!A:O,8,0),0)</f>
        <v>0</v>
      </c>
      <c r="E16" s="28">
        <f>IFERROR(+VLOOKUP("LDDAF1"&amp;A16,'Main File'!A:O,9,0),0)</f>
        <v>0.17461311230167514</v>
      </c>
      <c r="F16" s="28">
        <f>IFERROR(+VLOOKUP("LDDAF1"&amp;A16,'Main File'!A:O,10,0),0)</f>
        <v>2.4246989149022258</v>
      </c>
      <c r="G16" s="28">
        <f>IFERROR(+VLOOKUP("LDDAF1"&amp;A16,'Main File'!A:O,11,0),0)</f>
        <v>1.0800099236121896</v>
      </c>
      <c r="H16" s="28">
        <f>IFERROR(+VLOOKUP("LDDAF1"&amp;A16,'Main File'!A:O,12,0),0)</f>
        <v>0</v>
      </c>
      <c r="I16" s="28">
        <f>IFERROR(+VLOOKUP("LDDAF1"&amp;A16,'Main File'!A:O,13,0),0)</f>
        <v>0</v>
      </c>
      <c r="J16" s="28">
        <f>IFERROR(+VLOOKUP("LDDAF1"&amp;A16,'Main File'!A:O,14,0),0)</f>
        <v>0.1746025237395275</v>
      </c>
      <c r="K16" s="28">
        <f>IFERROR(+VLOOKUP("LDDAF1"&amp;A16,'Main File'!A:O,15,0),0)</f>
        <v>1.2546124473517171</v>
      </c>
    </row>
    <row r="17" spans="1:11" x14ac:dyDescent="0.25">
      <c r="A17" s="9">
        <f t="shared" si="0"/>
        <v>43173</v>
      </c>
      <c r="B17" s="28">
        <f>IFERROR(+VLOOKUP("LDDAF1"&amp;A17,'Main File'!A:O,6,0),0)</f>
        <v>2.250085196950129</v>
      </c>
      <c r="C17" s="28">
        <f>IFERROR(+VLOOKUP("LDDAF1"&amp;A17,'Main File'!A:O,7,0),0)</f>
        <v>0</v>
      </c>
      <c r="D17" s="28">
        <f>IFERROR(+VLOOKUP("LDDAF1"&amp;A17,'Main File'!A:O,8,0),0)</f>
        <v>0</v>
      </c>
      <c r="E17" s="28">
        <f>IFERROR(+VLOOKUP("LDDAF1"&amp;A17,'Main File'!A:O,9,0),0)</f>
        <v>0.17461119100602673</v>
      </c>
      <c r="F17" s="28">
        <f>IFERROR(+VLOOKUP("LDDAF1"&amp;A17,'Main File'!A:O,10,0),0)</f>
        <v>2.4246963879561556</v>
      </c>
      <c r="G17" s="28">
        <f>IFERROR(+VLOOKUP("LDDAF1"&amp;A17,'Main File'!A:O,11,0),0)</f>
        <v>1.0800120765863879</v>
      </c>
      <c r="H17" s="28">
        <f>IFERROR(+VLOOKUP("LDDAF1"&amp;A17,'Main File'!A:O,12,0),0)</f>
        <v>0</v>
      </c>
      <c r="I17" s="28">
        <f>IFERROR(+VLOOKUP("LDDAF1"&amp;A17,'Main File'!A:O,13,0),0)</f>
        <v>0</v>
      </c>
      <c r="J17" s="28">
        <f>IFERROR(+VLOOKUP("LDDAF1"&amp;A17,'Main File'!A:O,14,0),0)</f>
        <v>0.17460499609100674</v>
      </c>
      <c r="K17" s="28">
        <f>IFERROR(+VLOOKUP("LDDAF1"&amp;A17,'Main File'!A:O,15,0),0)</f>
        <v>1.2546170726773946</v>
      </c>
    </row>
    <row r="18" spans="1:11" x14ac:dyDescent="0.25">
      <c r="A18" s="9">
        <f t="shared" si="0"/>
        <v>43174</v>
      </c>
      <c r="B18" s="28">
        <f>IFERROR(+VLOOKUP("LDDAF1"&amp;A18,'Main File'!A:O,6,0),0)</f>
        <v>2.2500855715011765</v>
      </c>
      <c r="C18" s="28">
        <f>IFERROR(+VLOOKUP("LDDAF1"&amp;A18,'Main File'!A:O,7,0),0)</f>
        <v>0</v>
      </c>
      <c r="D18" s="28">
        <f>IFERROR(+VLOOKUP("LDDAF1"&amp;A18,'Main File'!A:O,8,0),0)</f>
        <v>0</v>
      </c>
      <c r="E18" s="28">
        <f>IFERROR(+VLOOKUP("LDDAF1"&amp;A18,'Main File'!A:O,9,0),0)</f>
        <v>0.17461175099660092</v>
      </c>
      <c r="F18" s="28">
        <f>IFERROR(+VLOOKUP("LDDAF1"&amp;A18,'Main File'!A:O,10,0),0)</f>
        <v>2.4246973224977775</v>
      </c>
      <c r="G18" s="28">
        <f>IFERROR(+VLOOKUP("LDDAF1"&amp;A18,'Main File'!A:O,11,0),0)</f>
        <v>1.0800129748399971</v>
      </c>
      <c r="H18" s="28">
        <f>IFERROR(+VLOOKUP("LDDAF1"&amp;A18,'Main File'!A:O,12,0),0)</f>
        <v>0</v>
      </c>
      <c r="I18" s="28">
        <f>IFERROR(+VLOOKUP("LDDAF1"&amp;A18,'Main File'!A:O,13,0),0)</f>
        <v>0</v>
      </c>
      <c r="J18" s="28">
        <f>IFERROR(+VLOOKUP("LDDAF1"&amp;A18,'Main File'!A:O,14,0),0)</f>
        <v>0.17460606562945069</v>
      </c>
      <c r="K18" s="28">
        <f>IFERROR(+VLOOKUP("LDDAF1"&amp;A18,'Main File'!A:O,15,0),0)</f>
        <v>1.2546190404694477</v>
      </c>
    </row>
    <row r="19" spans="1:11" x14ac:dyDescent="0.25">
      <c r="A19" s="9">
        <f t="shared" si="0"/>
        <v>43175</v>
      </c>
      <c r="B19" s="28">
        <f>IFERROR(+VLOOKUP("LDDAF1"&amp;A19,'Main File'!A:O,6,0),0)</f>
        <v>2.2500864218801211</v>
      </c>
      <c r="C19" s="28">
        <f>IFERROR(+VLOOKUP("LDDAF1"&amp;A19,'Main File'!A:O,7,0),0)</f>
        <v>0</v>
      </c>
      <c r="D19" s="28">
        <f>IFERROR(+VLOOKUP("LDDAF1"&amp;A19,'Main File'!A:O,8,0),0)</f>
        <v>0</v>
      </c>
      <c r="E19" s="28">
        <f>IFERROR(+VLOOKUP("LDDAF1"&amp;A19,'Main File'!A:O,9,0),0)</f>
        <v>0.1746108799012949</v>
      </c>
      <c r="F19" s="28">
        <f>IFERROR(+VLOOKUP("LDDAF1"&amp;A19,'Main File'!A:O,10,0),0)</f>
        <v>2.424697301781416</v>
      </c>
      <c r="G19" s="28">
        <f>IFERROR(+VLOOKUP("LDDAF1"&amp;A19,'Main File'!A:O,11,0),0)</f>
        <v>1.0800111269178252</v>
      </c>
      <c r="H19" s="28">
        <f>IFERROR(+VLOOKUP("LDDAF1"&amp;A19,'Main File'!A:O,12,0),0)</f>
        <v>0</v>
      </c>
      <c r="I19" s="28">
        <f>IFERROR(+VLOOKUP("LDDAF1"&amp;A19,'Main File'!A:O,13,0),0)</f>
        <v>0</v>
      </c>
      <c r="J19" s="28">
        <f>IFERROR(+VLOOKUP("LDDAF1"&amp;A19,'Main File'!A:O,14,0),0)</f>
        <v>0.17460787182949083</v>
      </c>
      <c r="K19" s="28">
        <f>IFERROR(+VLOOKUP("LDDAF1"&amp;A19,'Main File'!A:O,15,0),0)</f>
        <v>1.254618998747316</v>
      </c>
    </row>
    <row r="20" spans="1:11" x14ac:dyDescent="0.25">
      <c r="A20" s="9">
        <f t="shared" si="0"/>
        <v>43176</v>
      </c>
      <c r="B20" s="28">
        <f>IFERROR(+VLOOKUP("LDDAF1"&amp;A20,'Main File'!A:O,6,0),0)</f>
        <v>2.2500859832894351</v>
      </c>
      <c r="C20" s="28">
        <f>IFERROR(+VLOOKUP("LDDAF1"&amp;A20,'Main File'!A:O,7,0),0)</f>
        <v>0</v>
      </c>
      <c r="D20" s="28">
        <f>IFERROR(+VLOOKUP("LDDAF1"&amp;A20,'Main File'!A:O,8,0),0)</f>
        <v>0</v>
      </c>
      <c r="E20" s="28">
        <f>IFERROR(+VLOOKUP("LDDAF1"&amp;A20,'Main File'!A:O,9,0),0)</f>
        <v>0.17461049586058872</v>
      </c>
      <c r="F20" s="28">
        <f>IFERROR(+VLOOKUP("LDDAF1"&amp;A20,'Main File'!A:O,10,0),0)</f>
        <v>2.4246964791500236</v>
      </c>
      <c r="G20" s="28">
        <f>IFERROR(+VLOOKUP("LDDAF1"&amp;A20,'Main File'!A:O,11,0),0)</f>
        <v>1.0800102910754279</v>
      </c>
      <c r="H20" s="28">
        <f>IFERROR(+VLOOKUP("LDDAF1"&amp;A20,'Main File'!A:O,12,0),0)</f>
        <v>0</v>
      </c>
      <c r="I20" s="28">
        <f>IFERROR(+VLOOKUP("LDDAF1"&amp;A20,'Main File'!A:O,13,0),0)</f>
        <v>0</v>
      </c>
      <c r="J20" s="28">
        <f>IFERROR(+VLOOKUP("LDDAF1"&amp;A20,'Main File'!A:O,14,0),0)</f>
        <v>0.1746065258534335</v>
      </c>
      <c r="K20" s="28">
        <f>IFERROR(+VLOOKUP("LDDAF1"&amp;A20,'Main File'!A:O,15,0),0)</f>
        <v>1.2546168169288614</v>
      </c>
    </row>
    <row r="21" spans="1:11" x14ac:dyDescent="0.25">
      <c r="A21" s="9">
        <f t="shared" si="0"/>
        <v>43177</v>
      </c>
      <c r="B21" s="28">
        <f>IFERROR(+VLOOKUP("LDDAF1"&amp;A21,'Main File'!A:O,6,0),0)</f>
        <v>2.2500852448628468</v>
      </c>
      <c r="C21" s="28">
        <f>IFERROR(+VLOOKUP("LDDAF1"&amp;A21,'Main File'!A:O,7,0),0)</f>
        <v>0</v>
      </c>
      <c r="D21" s="28">
        <f>IFERROR(+VLOOKUP("LDDAF1"&amp;A21,'Main File'!A:O,8,0),0)</f>
        <v>0</v>
      </c>
      <c r="E21" s="28">
        <f>IFERROR(+VLOOKUP("LDDAF1"&amp;A21,'Main File'!A:O,9,0),0)</f>
        <v>0.17461215523955706</v>
      </c>
      <c r="F21" s="28">
        <f>IFERROR(+VLOOKUP("LDDAF1"&amp;A21,'Main File'!A:O,10,0),0)</f>
        <v>2.4246974001024038</v>
      </c>
      <c r="G21" s="28">
        <f>IFERROR(+VLOOKUP("LDDAF1"&amp;A21,'Main File'!A:O,11,0),0)</f>
        <v>1.0800114343904381</v>
      </c>
      <c r="H21" s="28">
        <f>IFERROR(+VLOOKUP("LDDAF1"&amp;A21,'Main File'!A:O,12,0),0)</f>
        <v>0</v>
      </c>
      <c r="I21" s="28">
        <f>IFERROR(+VLOOKUP("LDDAF1"&amp;A21,'Main File'!A:O,13,0),0)</f>
        <v>0</v>
      </c>
      <c r="J21" s="28">
        <f>IFERROR(+VLOOKUP("LDDAF1"&amp;A21,'Main File'!A:O,14,0),0)</f>
        <v>0.17460515587887146</v>
      </c>
      <c r="K21" s="28">
        <f>IFERROR(+VLOOKUP("LDDAF1"&amp;A21,'Main File'!A:O,15,0),0)</f>
        <v>1.2546165902693096</v>
      </c>
    </row>
    <row r="22" spans="1:11" x14ac:dyDescent="0.25">
      <c r="A22" s="9">
        <f t="shared" si="0"/>
        <v>43178</v>
      </c>
      <c r="B22" s="28">
        <f>IFERROR(+VLOOKUP("LDDAF1"&amp;A22,'Main File'!A:O,6,0),0)</f>
        <v>2.2500849569833647</v>
      </c>
      <c r="C22" s="28">
        <f>IFERROR(+VLOOKUP("LDDAF1"&amp;A22,'Main File'!A:O,7,0),0)</f>
        <v>0</v>
      </c>
      <c r="D22" s="28">
        <f>IFERROR(+VLOOKUP("LDDAF1"&amp;A22,'Main File'!A:O,8,0),0)</f>
        <v>0</v>
      </c>
      <c r="E22" s="28">
        <f>IFERROR(+VLOOKUP("LDDAF1"&amp;A22,'Main File'!A:O,9,0),0)</f>
        <v>0.17461139934057635</v>
      </c>
      <c r="F22" s="28">
        <f>IFERROR(+VLOOKUP("LDDAF1"&amp;A22,'Main File'!A:O,10,0),0)</f>
        <v>2.424696356323941</v>
      </c>
      <c r="G22" s="28">
        <f>IFERROR(+VLOOKUP("LDDAF1"&amp;A22,'Main File'!A:O,11,0),0)</f>
        <v>1.0800109559038202</v>
      </c>
      <c r="H22" s="28">
        <f>IFERROR(+VLOOKUP("LDDAF1"&amp;A22,'Main File'!A:O,12,0),0)</f>
        <v>0</v>
      </c>
      <c r="I22" s="28">
        <f>IFERROR(+VLOOKUP("LDDAF1"&amp;A22,'Main File'!A:O,13,0),0)</f>
        <v>0</v>
      </c>
      <c r="J22" s="28">
        <f>IFERROR(+VLOOKUP("LDDAF1"&amp;A22,'Main File'!A:O,14,0),0)</f>
        <v>0.17460590711374541</v>
      </c>
      <c r="K22" s="28">
        <f>IFERROR(+VLOOKUP("LDDAF1"&amp;A22,'Main File'!A:O,15,0),0)</f>
        <v>1.2546168630175656</v>
      </c>
    </row>
    <row r="23" spans="1:11" x14ac:dyDescent="0.25">
      <c r="A23" s="9">
        <f t="shared" si="0"/>
        <v>43179</v>
      </c>
      <c r="B23" s="28">
        <f>IFERROR(+VLOOKUP("LDDAF1"&amp;A23,'Main File'!A:O,6,0),0)</f>
        <v>2.2500840235915747</v>
      </c>
      <c r="C23" s="28">
        <f>IFERROR(+VLOOKUP("LDDAF1"&amp;A23,'Main File'!A:O,7,0),0)</f>
        <v>0</v>
      </c>
      <c r="D23" s="28">
        <f>IFERROR(+VLOOKUP("LDDAF1"&amp;A23,'Main File'!A:O,8,0),0)</f>
        <v>0</v>
      </c>
      <c r="E23" s="28">
        <f>IFERROR(+VLOOKUP("LDDAF1"&amp;A23,'Main File'!A:O,9,0),0)</f>
        <v>0.17461367371511297</v>
      </c>
      <c r="F23" s="28">
        <f>IFERROR(+VLOOKUP("LDDAF1"&amp;A23,'Main File'!A:O,10,0),0)</f>
        <v>2.4246976973066876</v>
      </c>
      <c r="G23" s="28">
        <f>IFERROR(+VLOOKUP("LDDAF1"&amp;A23,'Main File'!A:O,11,0),0)</f>
        <v>1.0800162763389416</v>
      </c>
      <c r="H23" s="28">
        <f>IFERROR(+VLOOKUP("LDDAF1"&amp;A23,'Main File'!A:O,12,0),0)</f>
        <v>0</v>
      </c>
      <c r="I23" s="28">
        <f>IFERROR(+VLOOKUP("LDDAF1"&amp;A23,'Main File'!A:O,13,0),0)</f>
        <v>0</v>
      </c>
      <c r="J23" s="28">
        <f>IFERROR(+VLOOKUP("LDDAF1"&amp;A23,'Main File'!A:O,14,0),0)</f>
        <v>0.17460302688368365</v>
      </c>
      <c r="K23" s="28">
        <f>IFERROR(+VLOOKUP("LDDAF1"&amp;A23,'Main File'!A:O,15,0),0)</f>
        <v>1.2546193032226252</v>
      </c>
    </row>
    <row r="24" spans="1:11" x14ac:dyDescent="0.25">
      <c r="A24" s="9">
        <f t="shared" si="0"/>
        <v>43180</v>
      </c>
      <c r="B24" s="28">
        <f>IFERROR(+VLOOKUP("LDDAF1"&amp;A24,'Main File'!A:O,6,0),0)</f>
        <v>2.2500833298162455</v>
      </c>
      <c r="C24" s="28">
        <f>IFERROR(+VLOOKUP("LDDAF1"&amp;A24,'Main File'!A:O,7,0),0)</f>
        <v>0</v>
      </c>
      <c r="D24" s="28">
        <f>IFERROR(+VLOOKUP("LDDAF1"&amp;A24,'Main File'!A:O,8,0),0)</f>
        <v>0</v>
      </c>
      <c r="E24" s="28">
        <f>IFERROR(+VLOOKUP("LDDAF1"&amp;A24,'Main File'!A:O,9,0),0)</f>
        <v>0.17461249248078134</v>
      </c>
      <c r="F24" s="28">
        <f>IFERROR(+VLOOKUP("LDDAF1"&amp;A24,'Main File'!A:O,10,0),0)</f>
        <v>2.4246958222970267</v>
      </c>
      <c r="G24" s="28">
        <f>IFERROR(+VLOOKUP("LDDAF1"&amp;A24,'Main File'!A:O,11,0),0)</f>
        <v>1.0800171105561043</v>
      </c>
      <c r="H24" s="28">
        <f>IFERROR(+VLOOKUP("LDDAF1"&amp;A24,'Main File'!A:O,12,0),0)</f>
        <v>0</v>
      </c>
      <c r="I24" s="28">
        <f>IFERROR(+VLOOKUP("LDDAF1"&amp;A24,'Main File'!A:O,13,0),0)</f>
        <v>0</v>
      </c>
      <c r="J24" s="28">
        <f>IFERROR(+VLOOKUP("LDDAF1"&amp;A24,'Main File'!A:O,14,0),0)</f>
        <v>0.17460480085378594</v>
      </c>
      <c r="K24" s="28">
        <f>IFERROR(+VLOOKUP("LDDAF1"&amp;A24,'Main File'!A:O,15,0),0)</f>
        <v>1.2546219114098902</v>
      </c>
    </row>
    <row r="25" spans="1:11" x14ac:dyDescent="0.25">
      <c r="A25" s="9">
        <f t="shared" si="0"/>
        <v>43181</v>
      </c>
      <c r="B25" s="28">
        <f>IFERROR(+VLOOKUP("LDDAF1"&amp;A25,'Main File'!A:O,6,0),0)</f>
        <v>2.250085774438074</v>
      </c>
      <c r="C25" s="28">
        <f>IFERROR(+VLOOKUP("LDDAF1"&amp;A25,'Main File'!A:O,7,0),0)</f>
        <v>0</v>
      </c>
      <c r="D25" s="28">
        <f>IFERROR(+VLOOKUP("LDDAF1"&amp;A25,'Main File'!A:O,8,0),0)</f>
        <v>0</v>
      </c>
      <c r="E25" s="28">
        <f>IFERROR(+VLOOKUP("LDDAF1"&amp;A25,'Main File'!A:O,9,0),0)</f>
        <v>0.17461180723306896</v>
      </c>
      <c r="F25" s="28">
        <f>IFERROR(+VLOOKUP("LDDAF1"&amp;A25,'Main File'!A:O,10,0),0)</f>
        <v>2.4246975816711429</v>
      </c>
      <c r="G25" s="28">
        <f>IFERROR(+VLOOKUP("LDDAF1"&amp;A25,'Main File'!A:O,11,0),0)</f>
        <v>1.0800117032675902</v>
      </c>
      <c r="H25" s="28">
        <f>IFERROR(+VLOOKUP("LDDAF1"&amp;A25,'Main File'!A:O,12,0),0)</f>
        <v>0</v>
      </c>
      <c r="I25" s="28">
        <f>IFERROR(+VLOOKUP("LDDAF1"&amp;A25,'Main File'!A:O,13,0),0)</f>
        <v>0</v>
      </c>
      <c r="J25" s="28">
        <f>IFERROR(+VLOOKUP("LDDAF1"&amp;A25,'Main File'!A:O,14,0),0)</f>
        <v>0.17460623258993868</v>
      </c>
      <c r="K25" s="28">
        <f>IFERROR(+VLOOKUP("LDDAF1"&amp;A25,'Main File'!A:O,15,0),0)</f>
        <v>1.2546179358575289</v>
      </c>
    </row>
    <row r="26" spans="1:11" x14ac:dyDescent="0.25">
      <c r="A26" s="9">
        <f t="shared" si="0"/>
        <v>43182</v>
      </c>
      <c r="B26" s="28">
        <f>IFERROR(+VLOOKUP("LDDAF1"&amp;A26,'Main File'!A:O,6,0),0)</f>
        <v>2.2500866981559944</v>
      </c>
      <c r="C26" s="28">
        <f>IFERROR(+VLOOKUP("LDDAF1"&amp;A26,'Main File'!A:O,7,0),0)</f>
        <v>0</v>
      </c>
      <c r="D26" s="28">
        <f>IFERROR(+VLOOKUP("LDDAF1"&amp;A26,'Main File'!A:O,8,0),0)</f>
        <v>0</v>
      </c>
      <c r="E26" s="28">
        <f>IFERROR(+VLOOKUP("LDDAF1"&amp;A26,'Main File'!A:O,9,0),0)</f>
        <v>0.17461101776469146</v>
      </c>
      <c r="F26" s="28">
        <f>IFERROR(+VLOOKUP("LDDAF1"&amp;A26,'Main File'!A:O,10,0),0)</f>
        <v>2.4246977159206859</v>
      </c>
      <c r="G26" s="28">
        <f>IFERROR(+VLOOKUP("LDDAF1"&amp;A26,'Main File'!A:O,11,0),0)</f>
        <v>1.0800116939317417</v>
      </c>
      <c r="H26" s="28">
        <f>IFERROR(+VLOOKUP("LDDAF1"&amp;A26,'Main File'!A:O,12,0),0)</f>
        <v>0</v>
      </c>
      <c r="I26" s="28">
        <f>IFERROR(+VLOOKUP("LDDAF1"&amp;A26,'Main File'!A:O,13,0),0)</f>
        <v>0</v>
      </c>
      <c r="J26" s="28">
        <f>IFERROR(+VLOOKUP("LDDAF1"&amp;A26,'Main File'!A:O,14,0),0)</f>
        <v>0.17460562756381326</v>
      </c>
      <c r="K26" s="28">
        <f>IFERROR(+VLOOKUP("LDDAF1"&amp;A26,'Main File'!A:O,15,0),0)</f>
        <v>1.2546173214955549</v>
      </c>
    </row>
    <row r="27" spans="1:11" x14ac:dyDescent="0.25">
      <c r="A27" s="9">
        <f t="shared" si="0"/>
        <v>43183</v>
      </c>
      <c r="B27" s="28">
        <f>IFERROR(+VLOOKUP("LDDAF1"&amp;A27,'Main File'!A:O,6,0),0)</f>
        <v>2.2500842283011577</v>
      </c>
      <c r="C27" s="28">
        <f>IFERROR(+VLOOKUP("LDDAF1"&amp;A27,'Main File'!A:O,7,0),0)</f>
        <v>0</v>
      </c>
      <c r="D27" s="28">
        <f>IFERROR(+VLOOKUP("LDDAF1"&amp;A27,'Main File'!A:O,8,0),0)</f>
        <v>0</v>
      </c>
      <c r="E27" s="28">
        <f>IFERROR(+VLOOKUP("LDDAF1"&amp;A27,'Main File'!A:O,9,0),0)</f>
        <v>0.17460982493196575</v>
      </c>
      <c r="F27" s="28">
        <f>IFERROR(+VLOOKUP("LDDAF1"&amp;A27,'Main File'!A:O,10,0),0)</f>
        <v>2.4246940532331234</v>
      </c>
      <c r="G27" s="28">
        <f>IFERROR(+VLOOKUP("LDDAF1"&amp;A27,'Main File'!A:O,11,0),0)</f>
        <v>1.080014779034242</v>
      </c>
      <c r="H27" s="28">
        <f>IFERROR(+VLOOKUP("LDDAF1"&amp;A27,'Main File'!A:O,12,0),0)</f>
        <v>0</v>
      </c>
      <c r="I27" s="28">
        <f>IFERROR(+VLOOKUP("LDDAF1"&amp;A27,'Main File'!A:O,13,0),0)</f>
        <v>0</v>
      </c>
      <c r="J27" s="28">
        <f>IFERROR(+VLOOKUP("LDDAF1"&amp;A27,'Main File'!A:O,14,0),0)</f>
        <v>0.17460781330423156</v>
      </c>
      <c r="K27" s="28">
        <f>IFERROR(+VLOOKUP("LDDAF1"&amp;A27,'Main File'!A:O,15,0),0)</f>
        <v>1.2546225923384735</v>
      </c>
    </row>
    <row r="28" spans="1:11" x14ac:dyDescent="0.25">
      <c r="A28" s="9">
        <f t="shared" si="0"/>
        <v>43184</v>
      </c>
      <c r="B28" s="28">
        <f>IFERROR(+VLOOKUP("LDDAF1"&amp;A28,'Main File'!A:O,6,0),0)</f>
        <v>2.2500850048342422</v>
      </c>
      <c r="C28" s="28">
        <f>IFERROR(+VLOOKUP("LDDAF1"&amp;A28,'Main File'!A:O,7,0),0)</f>
        <v>0</v>
      </c>
      <c r="D28" s="28">
        <f>IFERROR(+VLOOKUP("LDDAF1"&amp;A28,'Main File'!A:O,8,0),0)</f>
        <v>0</v>
      </c>
      <c r="E28" s="28">
        <f>IFERROR(+VLOOKUP("LDDAF1"&amp;A28,'Main File'!A:O,9,0),0)</f>
        <v>0.17461072793872853</v>
      </c>
      <c r="F28" s="28">
        <f>IFERROR(+VLOOKUP("LDDAF1"&amp;A28,'Main File'!A:O,10,0),0)</f>
        <v>2.4246957327729706</v>
      </c>
      <c r="G28" s="28">
        <f>IFERROR(+VLOOKUP("LDDAF1"&amp;A28,'Main File'!A:O,11,0),0)</f>
        <v>1.080011464491923</v>
      </c>
      <c r="H28" s="28">
        <f>IFERROR(+VLOOKUP("LDDAF1"&amp;A28,'Main File'!A:O,12,0),0)</f>
        <v>0</v>
      </c>
      <c r="I28" s="28">
        <f>IFERROR(+VLOOKUP("LDDAF1"&amp;A28,'Main File'!A:O,13,0),0)</f>
        <v>0</v>
      </c>
      <c r="J28" s="28">
        <f>IFERROR(+VLOOKUP("LDDAF1"&amp;A28,'Main File'!A:O,14,0),0)</f>
        <v>0.17460570785683116</v>
      </c>
      <c r="K28" s="28">
        <f>IFERROR(+VLOOKUP("LDDAF1"&amp;A28,'Main File'!A:O,15,0),0)</f>
        <v>1.254617172348754</v>
      </c>
    </row>
    <row r="29" spans="1:11" x14ac:dyDescent="0.25">
      <c r="A29" s="9">
        <f t="shared" si="0"/>
        <v>43185</v>
      </c>
      <c r="B29" s="28">
        <f>IFERROR(+VLOOKUP("LDDAF1"&amp;A29,'Main File'!A:O,6,0),0)</f>
        <v>2.2500854737291376</v>
      </c>
      <c r="C29" s="28">
        <f>IFERROR(+VLOOKUP("LDDAF1"&amp;A29,'Main File'!A:O,7,0),0)</f>
        <v>0</v>
      </c>
      <c r="D29" s="28">
        <f>IFERROR(+VLOOKUP("LDDAF1"&amp;A29,'Main File'!A:O,8,0),0)</f>
        <v>0</v>
      </c>
      <c r="E29" s="28">
        <f>IFERROR(+VLOOKUP("LDDAF1"&amp;A29,'Main File'!A:O,9,0),0)</f>
        <v>0.17461060344356474</v>
      </c>
      <c r="F29" s="28">
        <f>IFERROR(+VLOOKUP("LDDAF1"&amp;A29,'Main File'!A:O,10,0),0)</f>
        <v>2.4246960771727024</v>
      </c>
      <c r="G29" s="28">
        <f>IFERROR(+VLOOKUP("LDDAF1"&amp;A29,'Main File'!A:O,11,0),0)</f>
        <v>1.0800095698015295</v>
      </c>
      <c r="H29" s="28">
        <f>IFERROR(+VLOOKUP("LDDAF1"&amp;A29,'Main File'!A:O,12,0),0)</f>
        <v>0</v>
      </c>
      <c r="I29" s="28">
        <f>IFERROR(+VLOOKUP("LDDAF1"&amp;A29,'Main File'!A:O,13,0),0)</f>
        <v>0</v>
      </c>
      <c r="J29" s="28">
        <f>IFERROR(+VLOOKUP("LDDAF1"&amp;A29,'Main File'!A:O,14,0),0)</f>
        <v>0.1746065918795858</v>
      </c>
      <c r="K29" s="28">
        <f>IFERROR(+VLOOKUP("LDDAF1"&amp;A29,'Main File'!A:O,15,0),0)</f>
        <v>1.2546161616811153</v>
      </c>
    </row>
    <row r="30" spans="1:11" x14ac:dyDescent="0.25">
      <c r="A30" s="9">
        <f t="shared" si="0"/>
        <v>43186</v>
      </c>
      <c r="B30" s="28">
        <f>IFERROR(+VLOOKUP("LDDAF1"&amp;A30,'Main File'!A:O,6,0),0)</f>
        <v>0</v>
      </c>
      <c r="C30" s="28">
        <f>IFERROR(+VLOOKUP("LDDAF1"&amp;A30,'Main File'!A:O,7,0),0)</f>
        <v>0</v>
      </c>
      <c r="D30" s="28">
        <f>IFERROR(+VLOOKUP("LDDAF1"&amp;A30,'Main File'!A:O,8,0),0)</f>
        <v>0</v>
      </c>
      <c r="E30" s="28">
        <f>IFERROR(+VLOOKUP("LDDAF1"&amp;A30,'Main File'!A:O,9,0),0)</f>
        <v>0</v>
      </c>
      <c r="F30" s="28">
        <f>IFERROR(+VLOOKUP("LDDAF1"&amp;A30,'Main File'!A:O,10,0),0)</f>
        <v>0</v>
      </c>
      <c r="G30" s="28">
        <f>IFERROR(+VLOOKUP("LDDAF1"&amp;A30,'Main File'!A:O,11,0),0)</f>
        <v>0</v>
      </c>
      <c r="H30" s="28">
        <f>IFERROR(+VLOOKUP("LDDAF1"&amp;A30,'Main File'!A:O,12,0),0)</f>
        <v>0</v>
      </c>
      <c r="I30" s="28">
        <f>IFERROR(+VLOOKUP("LDDAF1"&amp;A30,'Main File'!A:O,13,0),0)</f>
        <v>0</v>
      </c>
      <c r="J30" s="28">
        <f>IFERROR(+VLOOKUP("LDDAF1"&amp;A30,'Main File'!A:O,14,0),0)</f>
        <v>0</v>
      </c>
      <c r="K30" s="28">
        <f>IFERROR(+VLOOKUP("LDDAF1"&amp;A30,'Main File'!A:O,15,0),0)</f>
        <v>0</v>
      </c>
    </row>
    <row r="31" spans="1:11" x14ac:dyDescent="0.25">
      <c r="A31" s="9">
        <f t="shared" si="0"/>
        <v>43187</v>
      </c>
      <c r="B31" s="28">
        <f>IFERROR(+VLOOKUP("LDDAF1"&amp;A31,'Main File'!A:O,6,0),0)</f>
        <v>0</v>
      </c>
      <c r="C31" s="28">
        <f>IFERROR(+VLOOKUP("LDDAF1"&amp;A31,'Main File'!A:O,7,0),0)</f>
        <v>0</v>
      </c>
      <c r="D31" s="28">
        <f>IFERROR(+VLOOKUP("LDDAF1"&amp;A31,'Main File'!A:O,8,0),0)</f>
        <v>0</v>
      </c>
      <c r="E31" s="28">
        <f>IFERROR(+VLOOKUP("LDDAF1"&amp;A31,'Main File'!A:O,9,0),0)</f>
        <v>0</v>
      </c>
      <c r="F31" s="28">
        <f>IFERROR(+VLOOKUP("LDDAF1"&amp;A31,'Main File'!A:O,10,0),0)</f>
        <v>0</v>
      </c>
      <c r="G31" s="28">
        <f>IFERROR(+VLOOKUP("LDDAF1"&amp;A31,'Main File'!A:O,11,0),0)</f>
        <v>0</v>
      </c>
      <c r="H31" s="28">
        <f>IFERROR(+VLOOKUP("LDDAF1"&amp;A31,'Main File'!A:O,12,0),0)</f>
        <v>0</v>
      </c>
      <c r="I31" s="28">
        <f>IFERROR(+VLOOKUP("LDDAF1"&amp;A31,'Main File'!A:O,13,0),0)</f>
        <v>0</v>
      </c>
      <c r="J31" s="28">
        <f>IFERROR(+VLOOKUP("LDDAF1"&amp;A31,'Main File'!A:O,14,0),0)</f>
        <v>0</v>
      </c>
      <c r="K31" s="28">
        <f>IFERROR(+VLOOKUP("LDDAF1"&amp;A31,'Main File'!A:O,15,0),0)</f>
        <v>0</v>
      </c>
    </row>
    <row r="32" spans="1:11" x14ac:dyDescent="0.25">
      <c r="A32" s="9">
        <f t="shared" si="0"/>
        <v>43188</v>
      </c>
      <c r="B32" s="28">
        <f>IFERROR(+VLOOKUP("LDDAF1"&amp;A32,'Main File'!A:O,6,0),0)</f>
        <v>0</v>
      </c>
      <c r="C32" s="28">
        <f>IFERROR(+VLOOKUP("LDDAF1"&amp;A32,'Main File'!A:O,7,0),0)</f>
        <v>0</v>
      </c>
      <c r="D32" s="28">
        <f>IFERROR(+VLOOKUP("LDDAF1"&amp;A32,'Main File'!A:O,8,0),0)</f>
        <v>0</v>
      </c>
      <c r="E32" s="28">
        <f>IFERROR(+VLOOKUP("LDDAF1"&amp;A32,'Main File'!A:O,9,0),0)</f>
        <v>0</v>
      </c>
      <c r="F32" s="28">
        <f>IFERROR(+VLOOKUP("LDDAF1"&amp;A32,'Main File'!A:O,10,0),0)</f>
        <v>0</v>
      </c>
      <c r="G32" s="28">
        <f>IFERROR(+VLOOKUP("LDDAF1"&amp;A32,'Main File'!A:O,11,0),0)</f>
        <v>0</v>
      </c>
      <c r="H32" s="28">
        <f>IFERROR(+VLOOKUP("LDDAF1"&amp;A32,'Main File'!A:O,12,0),0)</f>
        <v>0</v>
      </c>
      <c r="I32" s="28">
        <f>IFERROR(+VLOOKUP("LDDAF1"&amp;A32,'Main File'!A:O,13,0),0)</f>
        <v>0</v>
      </c>
      <c r="J32" s="28">
        <f>IFERROR(+VLOOKUP("LDDAF1"&amp;A32,'Main File'!A:O,14,0),0)</f>
        <v>0</v>
      </c>
      <c r="K32" s="28">
        <f>IFERROR(+VLOOKUP("LDDAF1"&amp;A32,'Main File'!A:O,15,0),0)</f>
        <v>0</v>
      </c>
    </row>
    <row r="33" spans="1:11" x14ac:dyDescent="0.25">
      <c r="A33" s="9">
        <f t="shared" si="0"/>
        <v>43189</v>
      </c>
      <c r="B33" s="28">
        <f>IFERROR(+VLOOKUP("LDDAF1"&amp;A33,'Main File'!A:O,6,0),0)</f>
        <v>0</v>
      </c>
      <c r="C33" s="28">
        <f>IFERROR(+VLOOKUP("LDDAF1"&amp;A33,'Main File'!A:O,7,0),0)</f>
        <v>0</v>
      </c>
      <c r="D33" s="28">
        <f>IFERROR(+VLOOKUP("LDDAF1"&amp;A33,'Main File'!A:O,8,0),0)</f>
        <v>0</v>
      </c>
      <c r="E33" s="28">
        <f>IFERROR(+VLOOKUP("LDDAF1"&amp;A33,'Main File'!A:O,9,0),0)</f>
        <v>0</v>
      </c>
      <c r="F33" s="28">
        <f>IFERROR(+VLOOKUP("LDDAF1"&amp;A33,'Main File'!A:O,10,0),0)</f>
        <v>0</v>
      </c>
      <c r="G33" s="28">
        <f>IFERROR(+VLOOKUP("LDDAF1"&amp;A33,'Main File'!A:O,11,0),0)</f>
        <v>0</v>
      </c>
      <c r="H33" s="28">
        <f>IFERROR(+VLOOKUP("LDDAF1"&amp;A33,'Main File'!A:O,12,0),0)</f>
        <v>0</v>
      </c>
      <c r="I33" s="28">
        <f>IFERROR(+VLOOKUP("LDDAF1"&amp;A33,'Main File'!A:O,13,0),0)</f>
        <v>0</v>
      </c>
      <c r="J33" s="28">
        <f>IFERROR(+VLOOKUP("LDDAF1"&amp;A33,'Main File'!A:O,14,0),0)</f>
        <v>0</v>
      </c>
      <c r="K33" s="28">
        <f>IFERROR(+VLOOKUP("LDDAF1"&amp;A33,'Main File'!A:O,15,0),0)</f>
        <v>0</v>
      </c>
    </row>
    <row r="34" spans="1:11" x14ac:dyDescent="0.25">
      <c r="A34" s="9">
        <f t="shared" si="0"/>
        <v>43190</v>
      </c>
      <c r="B34" s="28">
        <f>IFERROR(+VLOOKUP("LDDAF1"&amp;A34,'Main File'!A:O,6,0),0)</f>
        <v>0</v>
      </c>
      <c r="C34" s="28">
        <f>IFERROR(+VLOOKUP("LDDAF1"&amp;A34,'Main File'!A:O,7,0),0)</f>
        <v>0</v>
      </c>
      <c r="D34" s="28">
        <f>IFERROR(+VLOOKUP("LDDAF1"&amp;A34,'Main File'!A:O,8,0),0)</f>
        <v>0</v>
      </c>
      <c r="E34" s="28">
        <f>IFERROR(+VLOOKUP("LDDAF1"&amp;A34,'Main File'!A:O,9,0),0)</f>
        <v>0</v>
      </c>
      <c r="F34" s="28">
        <f>IFERROR(+VLOOKUP("LDDAF1"&amp;A34,'Main File'!A:O,10,0),0)</f>
        <v>0</v>
      </c>
      <c r="G34" s="28">
        <f>IFERROR(+VLOOKUP("LDDAF1"&amp;A34,'Main File'!A:O,11,0),0)</f>
        <v>0</v>
      </c>
      <c r="H34" s="28">
        <f>IFERROR(+VLOOKUP("LDDAF1"&amp;A34,'Main File'!A:O,12,0),0)</f>
        <v>0</v>
      </c>
      <c r="I34" s="28">
        <f>IFERROR(+VLOOKUP("LDDAF1"&amp;A34,'Main File'!A:O,13,0),0)</f>
        <v>0</v>
      </c>
      <c r="J34" s="28">
        <f>IFERROR(+VLOOKUP("LDDAF1"&amp;A34,'Main File'!A:O,14,0),0)</f>
        <v>0</v>
      </c>
      <c r="K34" s="28">
        <f>IFERROR(+VLOOKUP("LDDAF1"&amp;A34,'Main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Dual Advantage Fixed Term Plan-Series 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IFERROR(+VLOOKUP("LDDAF2"&amp;A4,'Main File'!A:O,6,0),0)</f>
        <v>2.2500912620136266</v>
      </c>
      <c r="C4" s="28">
        <f>IFERROR(+VLOOKUP("LDDAF2"&amp;A4,'Main File'!A:O,7,0),0)</f>
        <v>0</v>
      </c>
      <c r="D4" s="28">
        <f>IFERROR(+VLOOKUP("LDDAF2"&amp;A4,'Main File'!A:O,8,0),0)</f>
        <v>0</v>
      </c>
      <c r="E4" s="28">
        <f>IFERROR(+VLOOKUP("LDDAF2"&amp;A4,'Main File'!A:O,9,0),0)</f>
        <v>0.19801396035054597</v>
      </c>
      <c r="F4" s="28">
        <f>IFERROR(+VLOOKUP("LDDAF2"&amp;A4,'Main File'!A:O,10,0),0)</f>
        <v>2.4481052223641724</v>
      </c>
      <c r="G4" s="28">
        <f>IFERROR(+VLOOKUP("LDDAF2"&amp;A4,'Main File'!A:O,11,0),0)</f>
        <v>1.2200085924396571</v>
      </c>
      <c r="H4" s="28">
        <f>IFERROR(+VLOOKUP("LDDAF2"&amp;A4,'Main File'!A:O,12,0),0)</f>
        <v>0</v>
      </c>
      <c r="I4" s="28">
        <f>IFERROR(+VLOOKUP("LDDAF2"&amp;A4,'Main File'!A:O,13,0),0)</f>
        <v>0</v>
      </c>
      <c r="J4" s="28">
        <f>IFERROR(+VLOOKUP("LDDAF2"&amp;A4,'Main File'!A:O,14,0),0)</f>
        <v>0.19800859610820104</v>
      </c>
      <c r="K4" s="28">
        <f>IFERROR(+VLOOKUP("LDDAF2"&amp;A4,'Main File'!A:O,15,0),0)</f>
        <v>1.4180171885478581</v>
      </c>
    </row>
    <row r="5" spans="1:14" x14ac:dyDescent="0.25">
      <c r="A5" s="9">
        <v>43161</v>
      </c>
      <c r="B5" s="28">
        <f>IFERROR(+VLOOKUP("LDDAF2"&amp;A5,'Main File'!A:O,6,0),0)</f>
        <v>2.2500902509475411</v>
      </c>
      <c r="C5" s="28">
        <f>IFERROR(+VLOOKUP("LDDAF2"&amp;A5,'Main File'!A:O,7,0),0)</f>
        <v>0</v>
      </c>
      <c r="D5" s="28">
        <f>IFERROR(+VLOOKUP("LDDAF2"&amp;A5,'Main File'!A:O,8,0),0)</f>
        <v>0</v>
      </c>
      <c r="E5" s="28">
        <f>IFERROR(+VLOOKUP("LDDAF2"&amp;A5,'Main File'!A:O,9,0),0)</f>
        <v>0.19801173602760005</v>
      </c>
      <c r="F5" s="28">
        <f>IFERROR(+VLOOKUP("LDDAF2"&amp;A5,'Main File'!A:O,10,0),0)</f>
        <v>2.448101986975141</v>
      </c>
      <c r="G5" s="28">
        <f>IFERROR(+VLOOKUP("LDDAF2"&amp;A5,'Main File'!A:O,11,0),0)</f>
        <v>1.2200096809537997</v>
      </c>
      <c r="H5" s="28">
        <f>IFERROR(+VLOOKUP("LDDAF2"&amp;A5,'Main File'!A:O,12,0),0)</f>
        <v>0</v>
      </c>
      <c r="I5" s="28">
        <f>IFERROR(+VLOOKUP("LDDAF2"&amp;A5,'Main File'!A:O,13,0),0)</f>
        <v>0</v>
      </c>
      <c r="J5" s="28">
        <f>IFERROR(+VLOOKUP("LDDAF2"&amp;A5,'Main File'!A:O,14,0),0)</f>
        <v>0.19800933357751738</v>
      </c>
      <c r="K5" s="28">
        <f>IFERROR(+VLOOKUP("LDDAF2"&amp;A5,'Main File'!A:O,15,0),0)</f>
        <v>1.4180190145313172</v>
      </c>
    </row>
    <row r="6" spans="1:14" x14ac:dyDescent="0.25">
      <c r="A6" s="9">
        <f>+A5+1</f>
        <v>43162</v>
      </c>
      <c r="B6" s="28">
        <f>IFERROR(+VLOOKUP("LDDAF2"&amp;A6,'Main File'!A:O,6,0),0)</f>
        <v>2.2500928013591039</v>
      </c>
      <c r="C6" s="28">
        <f>IFERROR(+VLOOKUP("LDDAF2"&amp;A6,'Main File'!A:O,7,0),0)</f>
        <v>0</v>
      </c>
      <c r="D6" s="28">
        <f>IFERROR(+VLOOKUP("LDDAF2"&amp;A6,'Main File'!A:O,8,0),0)</f>
        <v>0</v>
      </c>
      <c r="E6" s="28">
        <f>IFERROR(+VLOOKUP("LDDAF2"&amp;A6,'Main File'!A:O,9,0),0)</f>
        <v>0.19801346479678422</v>
      </c>
      <c r="F6" s="28">
        <f>IFERROR(+VLOOKUP("LDDAF2"&amp;A6,'Main File'!A:O,10,0),0)</f>
        <v>2.4481062661558881</v>
      </c>
      <c r="G6" s="28">
        <f>IFERROR(+VLOOKUP("LDDAF2"&amp;A6,'Main File'!A:O,11,0),0)</f>
        <v>1.2200046047121393</v>
      </c>
      <c r="H6" s="28">
        <f>IFERROR(+VLOOKUP("LDDAF2"&amp;A6,'Main File'!A:O,12,0),0)</f>
        <v>0</v>
      </c>
      <c r="I6" s="28">
        <f>IFERROR(+VLOOKUP("LDDAF2"&amp;A6,'Main File'!A:O,13,0),0)</f>
        <v>0</v>
      </c>
      <c r="J6" s="28">
        <f>IFERROR(+VLOOKUP("LDDAF2"&amp;A6,'Main File'!A:O,14,0),0)</f>
        <v>0.1980108076045923</v>
      </c>
      <c r="K6" s="28">
        <f>IFERROR(+VLOOKUP("LDDAF2"&amp;A6,'Main File'!A:O,15,0),0)</f>
        <v>1.4180154123167317</v>
      </c>
    </row>
    <row r="7" spans="1:14" x14ac:dyDescent="0.25">
      <c r="A7" s="9">
        <f t="shared" ref="A7:A34" si="0">+A6+1</f>
        <v>43163</v>
      </c>
      <c r="B7" s="28">
        <f>IFERROR(+VLOOKUP("LDDAF2"&amp;A7,'Main File'!A:O,6,0),0)</f>
        <v>2.2500902443676991</v>
      </c>
      <c r="C7" s="28">
        <f>IFERROR(+VLOOKUP("LDDAF2"&amp;A7,'Main File'!A:O,7,0),0)</f>
        <v>0</v>
      </c>
      <c r="D7" s="28">
        <f>IFERROR(+VLOOKUP("LDDAF2"&amp;A7,'Main File'!A:O,8,0),0)</f>
        <v>0</v>
      </c>
      <c r="E7" s="28">
        <f>IFERROR(+VLOOKUP("LDDAF2"&amp;A7,'Main File'!A:O,9,0),0)</f>
        <v>0.19801181204939697</v>
      </c>
      <c r="F7" s="28">
        <f>IFERROR(+VLOOKUP("LDDAF2"&amp;A7,'Main File'!A:O,10,0),0)</f>
        <v>2.4481020564170959</v>
      </c>
      <c r="G7" s="28">
        <f>IFERROR(+VLOOKUP("LDDAF2"&amp;A7,'Main File'!A:O,11,0),0)</f>
        <v>1.2200127680328026</v>
      </c>
      <c r="H7" s="28">
        <f>IFERROR(+VLOOKUP("LDDAF2"&amp;A7,'Main File'!A:O,12,0),0)</f>
        <v>0</v>
      </c>
      <c r="I7" s="28">
        <f>IFERROR(+VLOOKUP("LDDAF2"&amp;A7,'Main File'!A:O,13,0),0)</f>
        <v>0</v>
      </c>
      <c r="J7" s="28">
        <f>IFERROR(+VLOOKUP("LDDAF2"&amp;A7,'Main File'!A:O,14,0),0)</f>
        <v>0.19801211390500728</v>
      </c>
      <c r="K7" s="28">
        <f>IFERROR(+VLOOKUP("LDDAF2"&amp;A7,'Main File'!A:O,15,0),0)</f>
        <v>1.4180248819378098</v>
      </c>
    </row>
    <row r="8" spans="1:14" x14ac:dyDescent="0.25">
      <c r="A8" s="9">
        <f t="shared" si="0"/>
        <v>43164</v>
      </c>
      <c r="B8" s="28">
        <f>IFERROR(+VLOOKUP("LDDAF2"&amp;A8,'Main File'!A:O,6,0),0)</f>
        <v>2.2500874368106123</v>
      </c>
      <c r="C8" s="28">
        <f>IFERROR(+VLOOKUP("LDDAF2"&amp;A8,'Main File'!A:O,7,0),0)</f>
        <v>0</v>
      </c>
      <c r="D8" s="28">
        <f>IFERROR(+VLOOKUP("LDDAF2"&amp;A8,'Main File'!A:O,8,0),0)</f>
        <v>0</v>
      </c>
      <c r="E8" s="28">
        <f>IFERROR(+VLOOKUP("LDDAF2"&amp;A8,'Main File'!A:O,9,0),0)</f>
        <v>0.19801201636694665</v>
      </c>
      <c r="F8" s="28">
        <f>IFERROR(+VLOOKUP("LDDAF2"&amp;A8,'Main File'!A:O,10,0),0)</f>
        <v>2.4480994531775591</v>
      </c>
      <c r="G8" s="28">
        <f>IFERROR(+VLOOKUP("LDDAF2"&amp;A8,'Main File'!A:O,11,0),0)</f>
        <v>1.220013633668763</v>
      </c>
      <c r="H8" s="28">
        <f>IFERROR(+VLOOKUP("LDDAF2"&amp;A8,'Main File'!A:O,12,0),0)</f>
        <v>0</v>
      </c>
      <c r="I8" s="28">
        <f>IFERROR(+VLOOKUP("LDDAF2"&amp;A8,'Main File'!A:O,13,0),0)</f>
        <v>0</v>
      </c>
      <c r="J8" s="28">
        <f>IFERROR(+VLOOKUP("LDDAF2"&amp;A8,'Main File'!A:O,14,0),0)</f>
        <v>0.19801397699702408</v>
      </c>
      <c r="K8" s="28">
        <f>IFERROR(+VLOOKUP("LDDAF2"&amp;A8,'Main File'!A:O,15,0),0)</f>
        <v>1.4180276106657872</v>
      </c>
    </row>
    <row r="9" spans="1:14" x14ac:dyDescent="0.25">
      <c r="A9" s="9">
        <f t="shared" si="0"/>
        <v>43165</v>
      </c>
      <c r="B9" s="28">
        <f>IFERROR(+VLOOKUP("LDDAF2"&amp;A9,'Main File'!A:O,6,0),0)</f>
        <v>2.2500915239786679</v>
      </c>
      <c r="C9" s="28">
        <f>IFERROR(+VLOOKUP("LDDAF2"&amp;A9,'Main File'!A:O,7,0),0)</f>
        <v>0</v>
      </c>
      <c r="D9" s="28">
        <f>IFERROR(+VLOOKUP("LDDAF2"&amp;A9,'Main File'!A:O,8,0),0)</f>
        <v>0</v>
      </c>
      <c r="E9" s="28">
        <f>IFERROR(+VLOOKUP("LDDAF2"&amp;A9,'Main File'!A:O,9,0),0)</f>
        <v>0.19801158593071039</v>
      </c>
      <c r="F9" s="28">
        <f>IFERROR(+VLOOKUP("LDDAF2"&amp;A9,'Main File'!A:O,10,0),0)</f>
        <v>2.4481031099093782</v>
      </c>
      <c r="G9" s="28">
        <f>IFERROR(+VLOOKUP("LDDAF2"&amp;A9,'Main File'!A:O,11,0),0)</f>
        <v>1.2200119793447395</v>
      </c>
      <c r="H9" s="28">
        <f>IFERROR(+VLOOKUP("LDDAF2"&amp;A9,'Main File'!A:O,12,0),0)</f>
        <v>0</v>
      </c>
      <c r="I9" s="28">
        <f>IFERROR(+VLOOKUP("LDDAF2"&amp;A9,'Main File'!A:O,13,0),0)</f>
        <v>0</v>
      </c>
      <c r="J9" s="28">
        <f>IFERROR(+VLOOKUP("LDDAF2"&amp;A9,'Main File'!A:O,14,0),0)</f>
        <v>0.19801224638061241</v>
      </c>
      <c r="K9" s="28">
        <f>IFERROR(+VLOOKUP("LDDAF2"&amp;A9,'Main File'!A:O,15,0),0)</f>
        <v>1.4180242257253519</v>
      </c>
    </row>
    <row r="10" spans="1:14" x14ac:dyDescent="0.25">
      <c r="A10" s="9">
        <f t="shared" si="0"/>
        <v>43166</v>
      </c>
      <c r="B10" s="28">
        <f>IFERROR(+VLOOKUP("LDDAF2"&amp;A10,'Main File'!A:O,6,0),0)</f>
        <v>2.2500862423122472</v>
      </c>
      <c r="C10" s="28">
        <f>IFERROR(+VLOOKUP("LDDAF2"&amp;A10,'Main File'!A:O,7,0),0)</f>
        <v>0</v>
      </c>
      <c r="D10" s="28">
        <f>IFERROR(+VLOOKUP("LDDAF2"&amp;A10,'Main File'!A:O,8,0),0)</f>
        <v>0</v>
      </c>
      <c r="E10" s="28">
        <f>IFERROR(+VLOOKUP("LDDAF2"&amp;A10,'Main File'!A:O,9,0),0)</f>
        <v>0.19801399615553814</v>
      </c>
      <c r="F10" s="28">
        <f>IFERROR(+VLOOKUP("LDDAF2"&amp;A10,'Main File'!A:O,10,0),0)</f>
        <v>2.4481002384677852</v>
      </c>
      <c r="G10" s="28">
        <f>IFERROR(+VLOOKUP("LDDAF2"&amp;A10,'Main File'!A:O,11,0),0)</f>
        <v>1.2200172546252905</v>
      </c>
      <c r="H10" s="28">
        <f>IFERROR(+VLOOKUP("LDDAF2"&amp;A10,'Main File'!A:O,12,0),0)</f>
        <v>0</v>
      </c>
      <c r="I10" s="28">
        <f>IFERROR(+VLOOKUP("LDDAF2"&amp;A10,'Main File'!A:O,13,0),0)</f>
        <v>0</v>
      </c>
      <c r="J10" s="28">
        <f>IFERROR(+VLOOKUP("LDDAF2"&amp;A10,'Main File'!A:O,14,0),0)</f>
        <v>0.19800842080499587</v>
      </c>
      <c r="K10" s="28">
        <f>IFERROR(+VLOOKUP("LDDAF2"&amp;A10,'Main File'!A:O,15,0),0)</f>
        <v>1.4180256754302865</v>
      </c>
    </row>
    <row r="11" spans="1:14" x14ac:dyDescent="0.25">
      <c r="A11" s="9">
        <f t="shared" si="0"/>
        <v>43167</v>
      </c>
      <c r="B11" s="28">
        <f>IFERROR(+VLOOKUP("LDDAF2"&amp;A11,'Main File'!A:O,6,0),0)</f>
        <v>2.2500906444646631</v>
      </c>
      <c r="C11" s="28">
        <f>IFERROR(+VLOOKUP("LDDAF2"&amp;A11,'Main File'!A:O,7,0),0)</f>
        <v>0</v>
      </c>
      <c r="D11" s="28">
        <f>IFERROR(+VLOOKUP("LDDAF2"&amp;A11,'Main File'!A:O,8,0),0)</f>
        <v>0</v>
      </c>
      <c r="E11" s="28">
        <f>IFERROR(+VLOOKUP("LDDAF2"&amp;A11,'Main File'!A:O,9,0),0)</f>
        <v>0.19801644183475731</v>
      </c>
      <c r="F11" s="28">
        <f>IFERROR(+VLOOKUP("LDDAF2"&amp;A11,'Main File'!A:O,10,0),0)</f>
        <v>2.4481070862994203</v>
      </c>
      <c r="G11" s="28">
        <f>IFERROR(+VLOOKUP("LDDAF2"&amp;A11,'Main File'!A:O,11,0),0)</f>
        <v>1.2200159716781465</v>
      </c>
      <c r="H11" s="28">
        <f>IFERROR(+VLOOKUP("LDDAF2"&amp;A11,'Main File'!A:O,12,0),0)</f>
        <v>0</v>
      </c>
      <c r="I11" s="28">
        <f>IFERROR(+VLOOKUP("LDDAF2"&amp;A11,'Main File'!A:O,13,0),0)</f>
        <v>0</v>
      </c>
      <c r="J11" s="28">
        <f>IFERROR(+VLOOKUP("LDDAF2"&amp;A11,'Main File'!A:O,14,0),0)</f>
        <v>0.19800176678830025</v>
      </c>
      <c r="K11" s="28">
        <f>IFERROR(+VLOOKUP("LDDAF2"&amp;A11,'Main File'!A:O,15,0),0)</f>
        <v>1.4180177384664467</v>
      </c>
    </row>
    <row r="12" spans="1:14" x14ac:dyDescent="0.25">
      <c r="A12" s="9">
        <f t="shared" si="0"/>
        <v>43168</v>
      </c>
      <c r="B12" s="28">
        <f>IFERROR(+VLOOKUP("LDDAF2"&amp;A12,'Main File'!A:O,6,0),0)</f>
        <v>2.2500907867394795</v>
      </c>
      <c r="C12" s="28">
        <f>IFERROR(+VLOOKUP("LDDAF2"&amp;A12,'Main File'!A:O,7,0),0)</f>
        <v>0</v>
      </c>
      <c r="D12" s="28">
        <f>IFERROR(+VLOOKUP("LDDAF2"&amp;A12,'Main File'!A:O,8,0),0)</f>
        <v>0</v>
      </c>
      <c r="E12" s="28">
        <f>IFERROR(+VLOOKUP("LDDAF2"&amp;A12,'Main File'!A:O,9,0),0)</f>
        <v>0.19801542113431939</v>
      </c>
      <c r="F12" s="28">
        <f>IFERROR(+VLOOKUP("LDDAF2"&amp;A12,'Main File'!A:O,10,0),0)</f>
        <v>2.4481062078737987</v>
      </c>
      <c r="G12" s="28">
        <f>IFERROR(+VLOOKUP("LDDAF2"&amp;A12,'Main File'!A:O,11,0),0)</f>
        <v>1.2200100862250547</v>
      </c>
      <c r="H12" s="28">
        <f>IFERROR(+VLOOKUP("LDDAF2"&amp;A12,'Main File'!A:O,12,0),0)</f>
        <v>0</v>
      </c>
      <c r="I12" s="28">
        <f>IFERROR(+VLOOKUP("LDDAF2"&amp;A12,'Main File'!A:O,13,0),0)</f>
        <v>0</v>
      </c>
      <c r="J12" s="28">
        <f>IFERROR(+VLOOKUP("LDDAF2"&amp;A12,'Main File'!A:O,14,0),0)</f>
        <v>0.19800536457748827</v>
      </c>
      <c r="K12" s="28">
        <f>IFERROR(+VLOOKUP("LDDAF2"&amp;A12,'Main File'!A:O,15,0),0)</f>
        <v>1.4180154508025429</v>
      </c>
    </row>
    <row r="13" spans="1:14" x14ac:dyDescent="0.25">
      <c r="A13" s="9">
        <f t="shared" si="0"/>
        <v>43169</v>
      </c>
      <c r="B13" s="28">
        <f>IFERROR(+VLOOKUP("LDDAF2"&amp;A13,'Main File'!A:O,6,0),0)</f>
        <v>2.2500896227136971</v>
      </c>
      <c r="C13" s="28">
        <f>IFERROR(+VLOOKUP("LDDAF2"&amp;A13,'Main File'!A:O,7,0),0)</f>
        <v>0</v>
      </c>
      <c r="D13" s="28">
        <f>IFERROR(+VLOOKUP("LDDAF2"&amp;A13,'Main File'!A:O,8,0),0)</f>
        <v>0</v>
      </c>
      <c r="E13" s="28">
        <f>IFERROR(+VLOOKUP("LDDAF2"&amp;A13,'Main File'!A:O,9,0),0)</f>
        <v>0.19801583687219312</v>
      </c>
      <c r="F13" s="28">
        <f>IFERROR(+VLOOKUP("LDDAF2"&amp;A13,'Main File'!A:O,10,0),0)</f>
        <v>2.4481054595858902</v>
      </c>
      <c r="G13" s="28">
        <f>IFERROR(+VLOOKUP("LDDAF2"&amp;A13,'Main File'!A:O,11,0),0)</f>
        <v>1.2200150451390648</v>
      </c>
      <c r="H13" s="28">
        <f>IFERROR(+VLOOKUP("LDDAF2"&amp;A13,'Main File'!A:O,12,0),0)</f>
        <v>0</v>
      </c>
      <c r="I13" s="28">
        <f>IFERROR(+VLOOKUP("LDDAF2"&amp;A13,'Main File'!A:O,13,0),0)</f>
        <v>0</v>
      </c>
      <c r="J13" s="28">
        <f>IFERROR(+VLOOKUP("LDDAF2"&amp;A13,'Main File'!A:O,14,0),0)</f>
        <v>0.19800556743565634</v>
      </c>
      <c r="K13" s="28">
        <f>IFERROR(+VLOOKUP("LDDAF2"&amp;A13,'Main File'!A:O,15,0),0)</f>
        <v>1.418020612574721</v>
      </c>
    </row>
    <row r="14" spans="1:14" x14ac:dyDescent="0.25">
      <c r="A14" s="9">
        <f t="shared" si="0"/>
        <v>43170</v>
      </c>
      <c r="B14" s="28">
        <f>IFERROR(+VLOOKUP("LDDAF2"&amp;A14,'Main File'!A:O,6,0),0)</f>
        <v>2.2500903700797545</v>
      </c>
      <c r="C14" s="28">
        <f>IFERROR(+VLOOKUP("LDDAF2"&amp;A14,'Main File'!A:O,7,0),0)</f>
        <v>0</v>
      </c>
      <c r="D14" s="28">
        <f>IFERROR(+VLOOKUP("LDDAF2"&amp;A14,'Main File'!A:O,8,0),0)</f>
        <v>0</v>
      </c>
      <c r="E14" s="28">
        <f>IFERROR(+VLOOKUP("LDDAF2"&amp;A14,'Main File'!A:O,9,0),0)</f>
        <v>0.19801303605901283</v>
      </c>
      <c r="F14" s="28">
        <f>IFERROR(+VLOOKUP("LDDAF2"&amp;A14,'Main File'!A:O,10,0),0)</f>
        <v>2.4481034061387672</v>
      </c>
      <c r="G14" s="28">
        <f>IFERROR(+VLOOKUP("LDDAF2"&amp;A14,'Main File'!A:O,11,0),0)</f>
        <v>1.2200129599221989</v>
      </c>
      <c r="H14" s="28">
        <f>IFERROR(+VLOOKUP("LDDAF2"&amp;A14,'Main File'!A:O,12,0),0)</f>
        <v>0</v>
      </c>
      <c r="I14" s="28">
        <f>IFERROR(+VLOOKUP("LDDAF2"&amp;A14,'Main File'!A:O,13,0),0)</f>
        <v>0</v>
      </c>
      <c r="J14" s="28">
        <f>IFERROR(+VLOOKUP("LDDAF2"&amp;A14,'Main File'!A:O,14,0),0)</f>
        <v>0.19800579477859617</v>
      </c>
      <c r="K14" s="28">
        <f>IFERROR(+VLOOKUP("LDDAF2"&amp;A14,'Main File'!A:O,15,0),0)</f>
        <v>1.4180187547007952</v>
      </c>
    </row>
    <row r="15" spans="1:14" x14ac:dyDescent="0.25">
      <c r="A15" s="9">
        <f t="shared" si="0"/>
        <v>43171</v>
      </c>
      <c r="B15" s="28">
        <f>IFERROR(+VLOOKUP("LDDAF2"&amp;A15,'Main File'!A:O,6,0),0)</f>
        <v>2.250089296710486</v>
      </c>
      <c r="C15" s="28">
        <f>IFERROR(+VLOOKUP("LDDAF2"&amp;A15,'Main File'!A:O,7,0),0)</f>
        <v>0</v>
      </c>
      <c r="D15" s="28">
        <f>IFERROR(+VLOOKUP("LDDAF2"&amp;A15,'Main File'!A:O,8,0),0)</f>
        <v>0</v>
      </c>
      <c r="E15" s="28">
        <f>IFERROR(+VLOOKUP("LDDAF2"&amp;A15,'Main File'!A:O,9,0),0)</f>
        <v>0.19801323418162328</v>
      </c>
      <c r="F15" s="28">
        <f>IFERROR(+VLOOKUP("LDDAF2"&amp;A15,'Main File'!A:O,10,0),0)</f>
        <v>2.4481025308921094</v>
      </c>
      <c r="G15" s="28">
        <f>IFERROR(+VLOOKUP("LDDAF2"&amp;A15,'Main File'!A:O,11,0),0)</f>
        <v>1.220014684723518</v>
      </c>
      <c r="H15" s="28">
        <f>IFERROR(+VLOOKUP("LDDAF2"&amp;A15,'Main File'!A:O,12,0),0)</f>
        <v>0</v>
      </c>
      <c r="I15" s="28">
        <f>IFERROR(+VLOOKUP("LDDAF2"&amp;A15,'Main File'!A:O,13,0),0)</f>
        <v>0</v>
      </c>
      <c r="J15" s="28">
        <f>IFERROR(+VLOOKUP("LDDAF2"&amp;A15,'Main File'!A:O,14,0),0)</f>
        <v>0.19801092155534733</v>
      </c>
      <c r="K15" s="28">
        <f>IFERROR(+VLOOKUP("LDDAF2"&amp;A15,'Main File'!A:O,15,0),0)</f>
        <v>1.4180256062788654</v>
      </c>
    </row>
    <row r="16" spans="1:14" x14ac:dyDescent="0.25">
      <c r="A16" s="9">
        <f t="shared" si="0"/>
        <v>43172</v>
      </c>
      <c r="B16" s="28">
        <f>IFERROR(+VLOOKUP("LDDAF2"&amp;A16,'Main File'!A:O,6,0),0)</f>
        <v>2.2500912228784262</v>
      </c>
      <c r="C16" s="28">
        <f>IFERROR(+VLOOKUP("LDDAF2"&amp;A16,'Main File'!A:O,7,0),0)</f>
        <v>0</v>
      </c>
      <c r="D16" s="28">
        <f>IFERROR(+VLOOKUP("LDDAF2"&amp;A16,'Main File'!A:O,8,0),0)</f>
        <v>0</v>
      </c>
      <c r="E16" s="28">
        <f>IFERROR(+VLOOKUP("LDDAF2"&amp;A16,'Main File'!A:O,9,0),0)</f>
        <v>0.19801209646525039</v>
      </c>
      <c r="F16" s="28">
        <f>IFERROR(+VLOOKUP("LDDAF2"&amp;A16,'Main File'!A:O,10,0),0)</f>
        <v>2.4481033193436765</v>
      </c>
      <c r="G16" s="28">
        <f>IFERROR(+VLOOKUP("LDDAF2"&amp;A16,'Main File'!A:O,11,0),0)</f>
        <v>1.2200127911241807</v>
      </c>
      <c r="H16" s="28">
        <f>IFERROR(+VLOOKUP("LDDAF2"&amp;A16,'Main File'!A:O,12,0),0)</f>
        <v>0</v>
      </c>
      <c r="I16" s="28">
        <f>IFERROR(+VLOOKUP("LDDAF2"&amp;A16,'Main File'!A:O,13,0),0)</f>
        <v>0</v>
      </c>
      <c r="J16" s="28">
        <f>IFERROR(+VLOOKUP("LDDAF2"&amp;A16,'Main File'!A:O,14,0),0)</f>
        <v>0.19801172452369112</v>
      </c>
      <c r="K16" s="28">
        <f>IFERROR(+VLOOKUP("LDDAF2"&amp;A16,'Main File'!A:O,15,0),0)</f>
        <v>1.4180245156478719</v>
      </c>
    </row>
    <row r="17" spans="1:11" x14ac:dyDescent="0.25">
      <c r="A17" s="9">
        <f t="shared" si="0"/>
        <v>43173</v>
      </c>
      <c r="B17" s="28">
        <f>IFERROR(+VLOOKUP("LDDAF2"&amp;A17,'Main File'!A:O,6,0),0)</f>
        <v>2.25008960264159</v>
      </c>
      <c r="C17" s="28">
        <f>IFERROR(+VLOOKUP("LDDAF2"&amp;A17,'Main File'!A:O,7,0),0)</f>
        <v>0</v>
      </c>
      <c r="D17" s="28">
        <f>IFERROR(+VLOOKUP("LDDAF2"&amp;A17,'Main File'!A:O,8,0),0)</f>
        <v>0</v>
      </c>
      <c r="E17" s="28">
        <f>IFERROR(+VLOOKUP("LDDAF2"&amp;A17,'Main File'!A:O,9,0),0)</f>
        <v>0.19801076851258451</v>
      </c>
      <c r="F17" s="28">
        <f>IFERROR(+VLOOKUP("LDDAF2"&amp;A17,'Main File'!A:O,10,0),0)</f>
        <v>2.4481003711541747</v>
      </c>
      <c r="G17" s="28">
        <f>IFERROR(+VLOOKUP("LDDAF2"&amp;A17,'Main File'!A:O,11,0),0)</f>
        <v>1.2200099730595917</v>
      </c>
      <c r="H17" s="28">
        <f>IFERROR(+VLOOKUP("LDDAF2"&amp;A17,'Main File'!A:O,12,0),0)</f>
        <v>0</v>
      </c>
      <c r="I17" s="28">
        <f>IFERROR(+VLOOKUP("LDDAF2"&amp;A17,'Main File'!A:O,13,0),0)</f>
        <v>0</v>
      </c>
      <c r="J17" s="28">
        <f>IFERROR(+VLOOKUP("LDDAF2"&amp;A17,'Main File'!A:O,14,0),0)</f>
        <v>0.19801044489998754</v>
      </c>
      <c r="K17" s="28">
        <f>IFERROR(+VLOOKUP("LDDAF2"&amp;A17,'Main File'!A:O,15,0),0)</f>
        <v>1.4180204179595792</v>
      </c>
    </row>
    <row r="18" spans="1:11" x14ac:dyDescent="0.25">
      <c r="A18" s="9">
        <f t="shared" si="0"/>
        <v>43174</v>
      </c>
      <c r="B18" s="28">
        <f>IFERROR(+VLOOKUP("LDDAF2"&amp;A18,'Main File'!A:O,6,0),0)</f>
        <v>2.2500914162717631</v>
      </c>
      <c r="C18" s="28">
        <f>IFERROR(+VLOOKUP("LDDAF2"&amp;A18,'Main File'!A:O,7,0),0)</f>
        <v>0</v>
      </c>
      <c r="D18" s="28">
        <f>IFERROR(+VLOOKUP("LDDAF2"&amp;A18,'Main File'!A:O,8,0),0)</f>
        <v>0</v>
      </c>
      <c r="E18" s="28">
        <f>IFERROR(+VLOOKUP("LDDAF2"&amp;A18,'Main File'!A:O,9,0),0)</f>
        <v>0.19801470296927129</v>
      </c>
      <c r="F18" s="28">
        <f>IFERROR(+VLOOKUP("LDDAF2"&amp;A18,'Main File'!A:O,10,0),0)</f>
        <v>2.4481061192410345</v>
      </c>
      <c r="G18" s="28">
        <f>IFERROR(+VLOOKUP("LDDAF2"&amp;A18,'Main File'!A:O,11,0),0)</f>
        <v>1.2200087190210629</v>
      </c>
      <c r="H18" s="28">
        <f>IFERROR(+VLOOKUP("LDDAF2"&amp;A18,'Main File'!A:O,12,0),0)</f>
        <v>0</v>
      </c>
      <c r="I18" s="28">
        <f>IFERROR(+VLOOKUP("LDDAF2"&amp;A18,'Main File'!A:O,13,0),0)</f>
        <v>0</v>
      </c>
      <c r="J18" s="28">
        <f>IFERROR(+VLOOKUP("LDDAF2"&amp;A18,'Main File'!A:O,14,0),0)</f>
        <v>0.19800607026749303</v>
      </c>
      <c r="K18" s="28">
        <f>IFERROR(+VLOOKUP("LDDAF2"&amp;A18,'Main File'!A:O,15,0),0)</f>
        <v>1.418014789288556</v>
      </c>
    </row>
    <row r="19" spans="1:11" x14ac:dyDescent="0.25">
      <c r="A19" s="9">
        <f t="shared" si="0"/>
        <v>43175</v>
      </c>
      <c r="B19" s="28">
        <f>IFERROR(+VLOOKUP("LDDAF2"&amp;A19,'Main File'!A:O,6,0),0)</f>
        <v>2.2500890699316121</v>
      </c>
      <c r="C19" s="28">
        <f>IFERROR(+VLOOKUP("LDDAF2"&amp;A19,'Main File'!A:O,7,0),0)</f>
        <v>0</v>
      </c>
      <c r="D19" s="28">
        <f>IFERROR(+VLOOKUP("LDDAF2"&amp;A19,'Main File'!A:O,8,0),0)</f>
        <v>0</v>
      </c>
      <c r="E19" s="28">
        <f>IFERROR(+VLOOKUP("LDDAF2"&amp;A19,'Main File'!A:O,9,0),0)</f>
        <v>0.1980126729337878</v>
      </c>
      <c r="F19" s="28">
        <f>IFERROR(+VLOOKUP("LDDAF2"&amp;A19,'Main File'!A:O,10,0),0)</f>
        <v>2.4481017428653997</v>
      </c>
      <c r="G19" s="28">
        <f>IFERROR(+VLOOKUP("LDDAF2"&amp;A19,'Main File'!A:O,11,0),0)</f>
        <v>1.2200115938711711</v>
      </c>
      <c r="H19" s="28">
        <f>IFERROR(+VLOOKUP("LDDAF2"&amp;A19,'Main File'!A:O,12,0),0)</f>
        <v>0</v>
      </c>
      <c r="I19" s="28">
        <f>IFERROR(+VLOOKUP("LDDAF2"&amp;A19,'Main File'!A:O,13,0),0)</f>
        <v>0</v>
      </c>
      <c r="J19" s="28">
        <f>IFERROR(+VLOOKUP("LDDAF2"&amp;A19,'Main File'!A:O,14,0),0)</f>
        <v>0.19800638376635252</v>
      </c>
      <c r="K19" s="28">
        <f>IFERROR(+VLOOKUP("LDDAF2"&amp;A19,'Main File'!A:O,15,0),0)</f>
        <v>1.4180179776375237</v>
      </c>
    </row>
    <row r="20" spans="1:11" x14ac:dyDescent="0.25">
      <c r="A20" s="9">
        <f t="shared" si="0"/>
        <v>43176</v>
      </c>
      <c r="B20" s="28">
        <f>IFERROR(+VLOOKUP("LDDAF2"&amp;A20,'Main File'!A:O,6,0),0)</f>
        <v>2.2500902726756893</v>
      </c>
      <c r="C20" s="28">
        <f>IFERROR(+VLOOKUP("LDDAF2"&amp;A20,'Main File'!A:O,7,0),0)</f>
        <v>0</v>
      </c>
      <c r="D20" s="28">
        <f>IFERROR(+VLOOKUP("LDDAF2"&amp;A20,'Main File'!A:O,8,0),0)</f>
        <v>0</v>
      </c>
      <c r="E20" s="28">
        <f>IFERROR(+VLOOKUP("LDDAF2"&amp;A20,'Main File'!A:O,9,0),0)</f>
        <v>0.19801400640714603</v>
      </c>
      <c r="F20" s="28">
        <f>IFERROR(+VLOOKUP("LDDAF2"&amp;A20,'Main File'!A:O,10,0),0)</f>
        <v>2.4481042790828353</v>
      </c>
      <c r="G20" s="28">
        <f>IFERROR(+VLOOKUP("LDDAF2"&amp;A20,'Main File'!A:O,11,0),0)</f>
        <v>1.2200113021216819</v>
      </c>
      <c r="H20" s="28">
        <f>IFERROR(+VLOOKUP("LDDAF2"&amp;A20,'Main File'!A:O,12,0),0)</f>
        <v>0</v>
      </c>
      <c r="I20" s="28">
        <f>IFERROR(+VLOOKUP("LDDAF2"&amp;A20,'Main File'!A:O,13,0),0)</f>
        <v>0</v>
      </c>
      <c r="J20" s="28">
        <f>IFERROR(+VLOOKUP("LDDAF2"&amp;A20,'Main File'!A:O,14,0),0)</f>
        <v>0.19800748194025336</v>
      </c>
      <c r="K20" s="28">
        <f>IFERROR(+VLOOKUP("LDDAF2"&amp;A20,'Main File'!A:O,15,0),0)</f>
        <v>1.4180187840619352</v>
      </c>
    </row>
    <row r="21" spans="1:11" x14ac:dyDescent="0.25">
      <c r="A21" s="9">
        <f t="shared" si="0"/>
        <v>43177</v>
      </c>
      <c r="B21" s="28">
        <f>IFERROR(+VLOOKUP("LDDAF2"&amp;A21,'Main File'!A:O,6,0),0)</f>
        <v>2.2500877343684049</v>
      </c>
      <c r="C21" s="28">
        <f>IFERROR(+VLOOKUP("LDDAF2"&amp;A21,'Main File'!A:O,7,0),0)</f>
        <v>0</v>
      </c>
      <c r="D21" s="28">
        <f>IFERROR(+VLOOKUP("LDDAF2"&amp;A21,'Main File'!A:O,8,0),0)</f>
        <v>0</v>
      </c>
      <c r="E21" s="28">
        <f>IFERROR(+VLOOKUP("LDDAF2"&amp;A21,'Main File'!A:O,9,0),0)</f>
        <v>0.1980120635186145</v>
      </c>
      <c r="F21" s="28">
        <f>IFERROR(+VLOOKUP("LDDAF2"&amp;A21,'Main File'!A:O,10,0),0)</f>
        <v>2.4480997978870196</v>
      </c>
      <c r="G21" s="28">
        <f>IFERROR(+VLOOKUP("LDDAF2"&amp;A21,'Main File'!A:O,11,0),0)</f>
        <v>1.2200178974216669</v>
      </c>
      <c r="H21" s="28">
        <f>IFERROR(+VLOOKUP("LDDAF2"&amp;A21,'Main File'!A:O,12,0),0)</f>
        <v>0</v>
      </c>
      <c r="I21" s="28">
        <f>IFERROR(+VLOOKUP("LDDAF2"&amp;A21,'Main File'!A:O,13,0),0)</f>
        <v>0</v>
      </c>
      <c r="J21" s="28">
        <f>IFERROR(+VLOOKUP("LDDAF2"&amp;A21,'Main File'!A:O,14,0),0)</f>
        <v>0.19800853411282496</v>
      </c>
      <c r="K21" s="28">
        <f>IFERROR(+VLOOKUP("LDDAF2"&amp;A21,'Main File'!A:O,15,0),0)</f>
        <v>1.4180264315344919</v>
      </c>
    </row>
    <row r="22" spans="1:11" x14ac:dyDescent="0.25">
      <c r="A22" s="9">
        <f t="shared" si="0"/>
        <v>43178</v>
      </c>
      <c r="B22" s="28">
        <f>IFERROR(+VLOOKUP("LDDAF2"&amp;A22,'Main File'!A:O,6,0),0)</f>
        <v>2.2500880873216946</v>
      </c>
      <c r="C22" s="28">
        <f>IFERROR(+VLOOKUP("LDDAF2"&amp;A22,'Main File'!A:O,7,0),0)</f>
        <v>0</v>
      </c>
      <c r="D22" s="28">
        <f>IFERROR(+VLOOKUP("LDDAF2"&amp;A22,'Main File'!A:O,8,0),0)</f>
        <v>0</v>
      </c>
      <c r="E22" s="28">
        <f>IFERROR(+VLOOKUP("LDDAF2"&amp;A22,'Main File'!A:O,9,0),0)</f>
        <v>0.19801688708223539</v>
      </c>
      <c r="F22" s="28">
        <f>IFERROR(+VLOOKUP("LDDAF2"&amp;A22,'Main File'!A:O,10,0),0)</f>
        <v>2.4481049744039298</v>
      </c>
      <c r="G22" s="28">
        <f>IFERROR(+VLOOKUP("LDDAF2"&amp;A22,'Main File'!A:O,11,0),0)</f>
        <v>1.220013247180789</v>
      </c>
      <c r="H22" s="28">
        <f>IFERROR(+VLOOKUP("LDDAF2"&amp;A22,'Main File'!A:O,12,0),0)</f>
        <v>0</v>
      </c>
      <c r="I22" s="28">
        <f>IFERROR(+VLOOKUP("LDDAF2"&amp;A22,'Main File'!A:O,13,0),0)</f>
        <v>0</v>
      </c>
      <c r="J22" s="28">
        <f>IFERROR(+VLOOKUP("LDDAF2"&amp;A22,'Main File'!A:O,14,0),0)</f>
        <v>0.19800182548892079</v>
      </c>
      <c r="K22" s="28">
        <f>IFERROR(+VLOOKUP("LDDAF2"&amp;A22,'Main File'!A:O,15,0),0)</f>
        <v>1.4180150726697098</v>
      </c>
    </row>
    <row r="23" spans="1:11" x14ac:dyDescent="0.25">
      <c r="A23" s="9">
        <f t="shared" si="0"/>
        <v>43179</v>
      </c>
      <c r="B23" s="28">
        <f>IFERROR(+VLOOKUP("LDDAF2"&amp;A23,'Main File'!A:O,6,0),0)</f>
        <v>2.2500919254464757</v>
      </c>
      <c r="C23" s="28">
        <f>IFERROR(+VLOOKUP("LDDAF2"&amp;A23,'Main File'!A:O,7,0),0)</f>
        <v>0</v>
      </c>
      <c r="D23" s="28">
        <f>IFERROR(+VLOOKUP("LDDAF2"&amp;A23,'Main File'!A:O,8,0),0)</f>
        <v>0</v>
      </c>
      <c r="E23" s="28">
        <f>IFERROR(+VLOOKUP("LDDAF2"&amp;A23,'Main File'!A:O,9,0),0)</f>
        <v>0.19801416361282706</v>
      </c>
      <c r="F23" s="28">
        <f>IFERROR(+VLOOKUP("LDDAF2"&amp;A23,'Main File'!A:O,10,0),0)</f>
        <v>2.4481060890593027</v>
      </c>
      <c r="G23" s="28">
        <f>IFERROR(+VLOOKUP("LDDAF2"&amp;A23,'Main File'!A:O,11,0),0)</f>
        <v>1.2200095669999627</v>
      </c>
      <c r="H23" s="28">
        <f>IFERROR(+VLOOKUP("LDDAF2"&amp;A23,'Main File'!A:O,12,0),0)</f>
        <v>0</v>
      </c>
      <c r="I23" s="28">
        <f>IFERROR(+VLOOKUP("LDDAF2"&amp;A23,'Main File'!A:O,13,0),0)</f>
        <v>0</v>
      </c>
      <c r="J23" s="28">
        <f>IFERROR(+VLOOKUP("LDDAF2"&amp;A23,'Main File'!A:O,14,0),0)</f>
        <v>0.19800689838784993</v>
      </c>
      <c r="K23" s="28">
        <f>IFERROR(+VLOOKUP("LDDAF2"&amp;A23,'Main File'!A:O,15,0),0)</f>
        <v>1.4180164653878127</v>
      </c>
    </row>
    <row r="24" spans="1:11" x14ac:dyDescent="0.25">
      <c r="A24" s="9">
        <f t="shared" si="0"/>
        <v>43180</v>
      </c>
      <c r="B24" s="28">
        <f>IFERROR(+VLOOKUP("LDDAF2"&amp;A24,'Main File'!A:O,6,0),0)</f>
        <v>2.2500903126669232</v>
      </c>
      <c r="C24" s="28">
        <f>IFERROR(+VLOOKUP("LDDAF2"&amp;A24,'Main File'!A:O,7,0),0)</f>
        <v>0</v>
      </c>
      <c r="D24" s="28">
        <f>IFERROR(+VLOOKUP("LDDAF2"&amp;A24,'Main File'!A:O,8,0),0)</f>
        <v>0</v>
      </c>
      <c r="E24" s="28">
        <f>IFERROR(+VLOOKUP("LDDAF2"&amp;A24,'Main File'!A:O,9,0),0)</f>
        <v>0.19801289191603411</v>
      </c>
      <c r="F24" s="28">
        <f>IFERROR(+VLOOKUP("LDDAF2"&amp;A24,'Main File'!A:O,10,0),0)</f>
        <v>2.4481032045829574</v>
      </c>
      <c r="G24" s="28">
        <f>IFERROR(+VLOOKUP("LDDAF2"&amp;A24,'Main File'!A:O,11,0),0)</f>
        <v>1.2200109157239682</v>
      </c>
      <c r="H24" s="28">
        <f>IFERROR(+VLOOKUP("LDDAF2"&amp;A24,'Main File'!A:O,12,0),0)</f>
        <v>0</v>
      </c>
      <c r="I24" s="28">
        <f>IFERROR(+VLOOKUP("LDDAF2"&amp;A24,'Main File'!A:O,13,0),0)</f>
        <v>0</v>
      </c>
      <c r="J24" s="28">
        <f>IFERROR(+VLOOKUP("LDDAF2"&amp;A24,'Main File'!A:O,14,0),0)</f>
        <v>0.19800611947177918</v>
      </c>
      <c r="K24" s="28">
        <f>IFERROR(+VLOOKUP("LDDAF2"&amp;A24,'Main File'!A:O,15,0),0)</f>
        <v>1.4180170351957475</v>
      </c>
    </row>
    <row r="25" spans="1:11" x14ac:dyDescent="0.25">
      <c r="A25" s="9">
        <f t="shared" si="0"/>
        <v>43181</v>
      </c>
      <c r="B25" s="28">
        <f>IFERROR(+VLOOKUP("LDDAF2"&amp;A25,'Main File'!A:O,6,0),0)</f>
        <v>2.2500891961162917</v>
      </c>
      <c r="C25" s="28">
        <f>IFERROR(+VLOOKUP("LDDAF2"&amp;A25,'Main File'!A:O,7,0),0)</f>
        <v>0</v>
      </c>
      <c r="D25" s="28">
        <f>IFERROR(+VLOOKUP("LDDAF2"&amp;A25,'Main File'!A:O,8,0),0)</f>
        <v>0</v>
      </c>
      <c r="E25" s="28">
        <f>IFERROR(+VLOOKUP("LDDAF2"&amp;A25,'Main File'!A:O,9,0),0)</f>
        <v>0.19801366066649115</v>
      </c>
      <c r="F25" s="28">
        <f>IFERROR(+VLOOKUP("LDDAF2"&amp;A25,'Main File'!A:O,10,0),0)</f>
        <v>2.4481028567827829</v>
      </c>
      <c r="G25" s="28">
        <f>IFERROR(+VLOOKUP("LDDAF2"&amp;A25,'Main File'!A:O,11,0),0)</f>
        <v>1.2200137114866116</v>
      </c>
      <c r="H25" s="28">
        <f>IFERROR(+VLOOKUP("LDDAF2"&amp;A25,'Main File'!A:O,12,0),0)</f>
        <v>0</v>
      </c>
      <c r="I25" s="28">
        <f>IFERROR(+VLOOKUP("LDDAF2"&amp;A25,'Main File'!A:O,13,0),0)</f>
        <v>0</v>
      </c>
      <c r="J25" s="28">
        <f>IFERROR(+VLOOKUP("LDDAF2"&amp;A25,'Main File'!A:O,14,0),0)</f>
        <v>0.19800550534016123</v>
      </c>
      <c r="K25" s="28">
        <f>IFERROR(+VLOOKUP("LDDAF2"&amp;A25,'Main File'!A:O,15,0),0)</f>
        <v>1.4180192168267729</v>
      </c>
    </row>
    <row r="26" spans="1:11" x14ac:dyDescent="0.25">
      <c r="A26" s="9">
        <f t="shared" si="0"/>
        <v>43182</v>
      </c>
      <c r="B26" s="28">
        <f>IFERROR(+VLOOKUP("LDDAF2"&amp;A26,'Main File'!A:O,6,0),0)</f>
        <v>2.2500879451163613</v>
      </c>
      <c r="C26" s="28">
        <f>IFERROR(+VLOOKUP("LDDAF2"&amp;A26,'Main File'!A:O,7,0),0)</f>
        <v>0</v>
      </c>
      <c r="D26" s="28">
        <f>IFERROR(+VLOOKUP("LDDAF2"&amp;A26,'Main File'!A:O,8,0),0)</f>
        <v>0</v>
      </c>
      <c r="E26" s="28">
        <f>IFERROR(+VLOOKUP("LDDAF2"&amp;A26,'Main File'!A:O,9,0),0)</f>
        <v>0.19801242508250919</v>
      </c>
      <c r="F26" s="28">
        <f>IFERROR(+VLOOKUP("LDDAF2"&amp;A26,'Main File'!A:O,10,0),0)</f>
        <v>2.4481003701988704</v>
      </c>
      <c r="G26" s="28">
        <f>IFERROR(+VLOOKUP("LDDAF2"&amp;A26,'Main File'!A:O,11,0),0)</f>
        <v>1.2200160486536336</v>
      </c>
      <c r="H26" s="28">
        <f>IFERROR(+VLOOKUP("LDDAF2"&amp;A26,'Main File'!A:O,12,0),0)</f>
        <v>0</v>
      </c>
      <c r="I26" s="28">
        <f>IFERROR(+VLOOKUP("LDDAF2"&amp;A26,'Main File'!A:O,13,0),0)</f>
        <v>0</v>
      </c>
      <c r="J26" s="28">
        <f>IFERROR(+VLOOKUP("LDDAF2"&amp;A26,'Main File'!A:O,14,0),0)</f>
        <v>0.19800653841855853</v>
      </c>
      <c r="K26" s="28">
        <f>IFERROR(+VLOOKUP("LDDAF2"&amp;A26,'Main File'!A:O,15,0),0)</f>
        <v>1.4180225870721921</v>
      </c>
    </row>
    <row r="27" spans="1:11" x14ac:dyDescent="0.25">
      <c r="A27" s="9">
        <f t="shared" si="0"/>
        <v>43183</v>
      </c>
      <c r="B27" s="28">
        <f>IFERROR(+VLOOKUP("LDDAF2"&amp;A27,'Main File'!A:O,6,0),0)</f>
        <v>2.2500879481447105</v>
      </c>
      <c r="C27" s="28">
        <f>IFERROR(+VLOOKUP("LDDAF2"&amp;A27,'Main File'!A:O,7,0),0)</f>
        <v>0</v>
      </c>
      <c r="D27" s="28">
        <f>IFERROR(+VLOOKUP("LDDAF2"&amp;A27,'Main File'!A:O,8,0),0)</f>
        <v>0</v>
      </c>
      <c r="E27" s="28">
        <f>IFERROR(+VLOOKUP("LDDAF2"&amp;A27,'Main File'!A:O,9,0),0)</f>
        <v>0.19801309061276531</v>
      </c>
      <c r="F27" s="28">
        <f>IFERROR(+VLOOKUP("LDDAF2"&amp;A27,'Main File'!A:O,10,0),0)</f>
        <v>2.4481010387574758</v>
      </c>
      <c r="G27" s="28">
        <f>IFERROR(+VLOOKUP("LDDAF2"&amp;A27,'Main File'!A:O,11,0),0)</f>
        <v>1.2200118675910709</v>
      </c>
      <c r="H27" s="28">
        <f>IFERROR(+VLOOKUP("LDDAF2"&amp;A27,'Main File'!A:O,12,0),0)</f>
        <v>0</v>
      </c>
      <c r="I27" s="28">
        <f>IFERROR(+VLOOKUP("LDDAF2"&amp;A27,'Main File'!A:O,13,0),0)</f>
        <v>0</v>
      </c>
      <c r="J27" s="28">
        <f>IFERROR(+VLOOKUP("LDDAF2"&amp;A27,'Main File'!A:O,14,0),0)</f>
        <v>0.19800701630698406</v>
      </c>
      <c r="K27" s="28">
        <f>IFERROR(+VLOOKUP("LDDAF2"&amp;A27,'Main File'!A:O,15,0),0)</f>
        <v>1.418018883898055</v>
      </c>
    </row>
    <row r="28" spans="1:11" x14ac:dyDescent="0.25">
      <c r="A28" s="9">
        <f t="shared" si="0"/>
        <v>43184</v>
      </c>
      <c r="B28" s="28">
        <f>IFERROR(+VLOOKUP("LDDAF2"&amp;A28,'Main File'!A:O,6,0),0)</f>
        <v>2.2500893984653381</v>
      </c>
      <c r="C28" s="28">
        <f>IFERROR(+VLOOKUP("LDDAF2"&amp;A28,'Main File'!A:O,7,0),0)</f>
        <v>0</v>
      </c>
      <c r="D28" s="28">
        <f>IFERROR(+VLOOKUP("LDDAF2"&amp;A28,'Main File'!A:O,8,0),0)</f>
        <v>0</v>
      </c>
      <c r="E28" s="28">
        <f>IFERROR(+VLOOKUP("LDDAF2"&amp;A28,'Main File'!A:O,9,0),0)</f>
        <v>0.19801373984232562</v>
      </c>
      <c r="F28" s="28">
        <f>IFERROR(+VLOOKUP("LDDAF2"&amp;A28,'Main File'!A:O,10,0),0)</f>
        <v>2.4481031383076637</v>
      </c>
      <c r="G28" s="28">
        <f>IFERROR(+VLOOKUP("LDDAF2"&amp;A28,'Main File'!A:O,11,0),0)</f>
        <v>1.220011199547087</v>
      </c>
      <c r="H28" s="28">
        <f>IFERROR(+VLOOKUP("LDDAF2"&amp;A28,'Main File'!A:O,12,0),0)</f>
        <v>0</v>
      </c>
      <c r="I28" s="28">
        <f>IFERROR(+VLOOKUP("LDDAF2"&amp;A28,'Main File'!A:O,13,0),0)</f>
        <v>0</v>
      </c>
      <c r="J28" s="28">
        <f>IFERROR(+VLOOKUP("LDDAF2"&amp;A28,'Main File'!A:O,14,0),0)</f>
        <v>0.19800747681835781</v>
      </c>
      <c r="K28" s="28">
        <f>IFERROR(+VLOOKUP("LDDAF2"&amp;A28,'Main File'!A:O,15,0),0)</f>
        <v>1.4180186763654448</v>
      </c>
    </row>
    <row r="29" spans="1:11" x14ac:dyDescent="0.25">
      <c r="A29" s="9">
        <f t="shared" si="0"/>
        <v>43185</v>
      </c>
      <c r="B29" s="28">
        <f>IFERROR(+VLOOKUP("LDDAF2"&amp;A29,'Main File'!A:O,6,0),0)</f>
        <v>2.2500869171702598</v>
      </c>
      <c r="C29" s="28">
        <f>IFERROR(+VLOOKUP("LDDAF2"&amp;A29,'Main File'!A:O,7,0),0)</f>
        <v>0</v>
      </c>
      <c r="D29" s="28">
        <f>IFERROR(+VLOOKUP("LDDAF2"&amp;A29,'Main File'!A:O,8,0),0)</f>
        <v>0</v>
      </c>
      <c r="E29" s="28">
        <f>IFERROR(+VLOOKUP("LDDAF2"&amp;A29,'Main File'!A:O,9,0),0)</f>
        <v>0.19801226612485745</v>
      </c>
      <c r="F29" s="28">
        <f>IFERROR(+VLOOKUP("LDDAF2"&amp;A29,'Main File'!A:O,10,0),0)</f>
        <v>2.4480991832951173</v>
      </c>
      <c r="G29" s="28">
        <f>IFERROR(+VLOOKUP("LDDAF2"&amp;A29,'Main File'!A:O,11,0),0)</f>
        <v>1.2200171985660773</v>
      </c>
      <c r="H29" s="28">
        <f>IFERROR(+VLOOKUP("LDDAF2"&amp;A29,'Main File'!A:O,12,0),0)</f>
        <v>0</v>
      </c>
      <c r="I29" s="28">
        <f>IFERROR(+VLOOKUP("LDDAF2"&amp;A29,'Main File'!A:O,13,0),0)</f>
        <v>0</v>
      </c>
      <c r="J29" s="28">
        <f>IFERROR(+VLOOKUP("LDDAF2"&amp;A29,'Main File'!A:O,14,0),0)</f>
        <v>0.19800788145606738</v>
      </c>
      <c r="K29" s="28">
        <f>IFERROR(+VLOOKUP("LDDAF2"&amp;A29,'Main File'!A:O,15,0),0)</f>
        <v>1.4180250800221446</v>
      </c>
    </row>
    <row r="30" spans="1:11" x14ac:dyDescent="0.25">
      <c r="A30" s="9">
        <f t="shared" si="0"/>
        <v>43186</v>
      </c>
      <c r="B30" s="28">
        <f>IFERROR(+VLOOKUP("LDDAF2"&amp;A30,'Main File'!A:O,6,0),0)</f>
        <v>0</v>
      </c>
      <c r="C30" s="28">
        <f>IFERROR(+VLOOKUP("LDDAF2"&amp;A30,'Main File'!A:O,7,0),0)</f>
        <v>0</v>
      </c>
      <c r="D30" s="28">
        <f>IFERROR(+VLOOKUP("LDDAF2"&amp;A30,'Main File'!A:O,8,0),0)</f>
        <v>0</v>
      </c>
      <c r="E30" s="28">
        <f>IFERROR(+VLOOKUP("LDDAF2"&amp;A30,'Main File'!A:O,9,0),0)</f>
        <v>0</v>
      </c>
      <c r="F30" s="28">
        <f>IFERROR(+VLOOKUP("LDDAF2"&amp;A30,'Main File'!A:O,10,0),0)</f>
        <v>0</v>
      </c>
      <c r="G30" s="28">
        <f>IFERROR(+VLOOKUP("LDDAF2"&amp;A30,'Main File'!A:O,11,0),0)</f>
        <v>0</v>
      </c>
      <c r="H30" s="28">
        <f>IFERROR(+VLOOKUP("LDDAF2"&amp;A30,'Main File'!A:O,12,0),0)</f>
        <v>0</v>
      </c>
      <c r="I30" s="28">
        <f>IFERROR(+VLOOKUP("LDDAF2"&amp;A30,'Main File'!A:O,13,0),0)</f>
        <v>0</v>
      </c>
      <c r="J30" s="28">
        <f>IFERROR(+VLOOKUP("LDDAF2"&amp;A30,'Main File'!A:O,14,0),0)</f>
        <v>0</v>
      </c>
      <c r="K30" s="28">
        <f>IFERROR(+VLOOKUP("LDDAF2"&amp;A30,'Main File'!A:O,15,0),0)</f>
        <v>0</v>
      </c>
    </row>
    <row r="31" spans="1:11" x14ac:dyDescent="0.25">
      <c r="A31" s="9">
        <f t="shared" si="0"/>
        <v>43187</v>
      </c>
      <c r="B31" s="28">
        <f>IFERROR(+VLOOKUP("LDDAF2"&amp;A31,'Main File'!A:O,6,0),0)</f>
        <v>0</v>
      </c>
      <c r="C31" s="28">
        <f>IFERROR(+VLOOKUP("LDDAF2"&amp;A31,'Main File'!A:O,7,0),0)</f>
        <v>0</v>
      </c>
      <c r="D31" s="28">
        <f>IFERROR(+VLOOKUP("LDDAF2"&amp;A31,'Main File'!A:O,8,0),0)</f>
        <v>0</v>
      </c>
      <c r="E31" s="28">
        <f>IFERROR(+VLOOKUP("LDDAF2"&amp;A31,'Main File'!A:O,9,0),0)</f>
        <v>0</v>
      </c>
      <c r="F31" s="28">
        <f>IFERROR(+VLOOKUP("LDDAF2"&amp;A31,'Main File'!A:O,10,0),0)</f>
        <v>0</v>
      </c>
      <c r="G31" s="28">
        <f>IFERROR(+VLOOKUP("LDDAF2"&amp;A31,'Main File'!A:O,11,0),0)</f>
        <v>0</v>
      </c>
      <c r="H31" s="28">
        <f>IFERROR(+VLOOKUP("LDDAF2"&amp;A31,'Main File'!A:O,12,0),0)</f>
        <v>0</v>
      </c>
      <c r="I31" s="28">
        <f>IFERROR(+VLOOKUP("LDDAF2"&amp;A31,'Main File'!A:O,13,0),0)</f>
        <v>0</v>
      </c>
      <c r="J31" s="28">
        <f>IFERROR(+VLOOKUP("LDDAF2"&amp;A31,'Main File'!A:O,14,0),0)</f>
        <v>0</v>
      </c>
      <c r="K31" s="28">
        <f>IFERROR(+VLOOKUP("LDDAF2"&amp;A31,'Main File'!A:O,15,0),0)</f>
        <v>0</v>
      </c>
    </row>
    <row r="32" spans="1:11" x14ac:dyDescent="0.25">
      <c r="A32" s="9">
        <f t="shared" si="0"/>
        <v>43188</v>
      </c>
      <c r="B32" s="28">
        <f>IFERROR(+VLOOKUP("LDDAF2"&amp;A32,'Main File'!A:O,6,0),0)</f>
        <v>0</v>
      </c>
      <c r="C32" s="28">
        <f>IFERROR(+VLOOKUP("LDDAF2"&amp;A32,'Main File'!A:O,7,0),0)</f>
        <v>0</v>
      </c>
      <c r="D32" s="28">
        <f>IFERROR(+VLOOKUP("LDDAF2"&amp;A32,'Main File'!A:O,8,0),0)</f>
        <v>0</v>
      </c>
      <c r="E32" s="28">
        <f>IFERROR(+VLOOKUP("LDDAF2"&amp;A32,'Main File'!A:O,9,0),0)</f>
        <v>0</v>
      </c>
      <c r="F32" s="28">
        <f>IFERROR(+VLOOKUP("LDDAF2"&amp;A32,'Main File'!A:O,10,0),0)</f>
        <v>0</v>
      </c>
      <c r="G32" s="28">
        <f>IFERROR(+VLOOKUP("LDDAF2"&amp;A32,'Main File'!A:O,11,0),0)</f>
        <v>0</v>
      </c>
      <c r="H32" s="28">
        <f>IFERROR(+VLOOKUP("LDDAF2"&amp;A32,'Main File'!A:O,12,0),0)</f>
        <v>0</v>
      </c>
      <c r="I32" s="28">
        <f>IFERROR(+VLOOKUP("LDDAF2"&amp;A32,'Main File'!A:O,13,0),0)</f>
        <v>0</v>
      </c>
      <c r="J32" s="28">
        <f>IFERROR(+VLOOKUP("LDDAF2"&amp;A32,'Main File'!A:O,14,0),0)</f>
        <v>0</v>
      </c>
      <c r="K32" s="28">
        <f>IFERROR(+VLOOKUP("LDDAF2"&amp;A32,'Main File'!A:O,15,0),0)</f>
        <v>0</v>
      </c>
    </row>
    <row r="33" spans="1:11" x14ac:dyDescent="0.25">
      <c r="A33" s="9">
        <f t="shared" si="0"/>
        <v>43189</v>
      </c>
      <c r="B33" s="28">
        <f>IFERROR(+VLOOKUP("LDDAF2"&amp;A33,'Main File'!A:O,6,0),0)</f>
        <v>0</v>
      </c>
      <c r="C33" s="28">
        <f>IFERROR(+VLOOKUP("LDDAF2"&amp;A33,'Main File'!A:O,7,0),0)</f>
        <v>0</v>
      </c>
      <c r="D33" s="28">
        <f>IFERROR(+VLOOKUP("LDDAF2"&amp;A33,'Main File'!A:O,8,0),0)</f>
        <v>0</v>
      </c>
      <c r="E33" s="28">
        <f>IFERROR(+VLOOKUP("LDDAF2"&amp;A33,'Main File'!A:O,9,0),0)</f>
        <v>0</v>
      </c>
      <c r="F33" s="28">
        <f>IFERROR(+VLOOKUP("LDDAF2"&amp;A33,'Main File'!A:O,10,0),0)</f>
        <v>0</v>
      </c>
      <c r="G33" s="28">
        <f>IFERROR(+VLOOKUP("LDDAF2"&amp;A33,'Main File'!A:O,11,0),0)</f>
        <v>0</v>
      </c>
      <c r="H33" s="28">
        <f>IFERROR(+VLOOKUP("LDDAF2"&amp;A33,'Main File'!A:O,12,0),0)</f>
        <v>0</v>
      </c>
      <c r="I33" s="28">
        <f>IFERROR(+VLOOKUP("LDDAF2"&amp;A33,'Main File'!A:O,13,0),0)</f>
        <v>0</v>
      </c>
      <c r="J33" s="28">
        <f>IFERROR(+VLOOKUP("LDDAF2"&amp;A33,'Main File'!A:O,14,0),0)</f>
        <v>0</v>
      </c>
      <c r="K33" s="28">
        <f>IFERROR(+VLOOKUP("LDDAF2"&amp;A33,'Main File'!A:O,15,0),0)</f>
        <v>0</v>
      </c>
    </row>
    <row r="34" spans="1:11" x14ac:dyDescent="0.25">
      <c r="A34" s="9">
        <f t="shared" si="0"/>
        <v>43190</v>
      </c>
      <c r="B34" s="28">
        <f>IFERROR(+VLOOKUP("LDDAF2"&amp;A34,'Main File'!A:O,6,0),0)</f>
        <v>0</v>
      </c>
      <c r="C34" s="28">
        <f>IFERROR(+VLOOKUP("LDDAF2"&amp;A34,'Main File'!A:O,7,0),0)</f>
        <v>0</v>
      </c>
      <c r="D34" s="28">
        <f>IFERROR(+VLOOKUP("LDDAF2"&amp;A34,'Main File'!A:O,8,0),0)</f>
        <v>0</v>
      </c>
      <c r="E34" s="28">
        <f>IFERROR(+VLOOKUP("LDDAF2"&amp;A34,'Main File'!A:O,9,0),0)</f>
        <v>0</v>
      </c>
      <c r="F34" s="28">
        <f>IFERROR(+VLOOKUP("LDDAF2"&amp;A34,'Main File'!A:O,10,0),0)</f>
        <v>0</v>
      </c>
      <c r="G34" s="28">
        <f>IFERROR(+VLOOKUP("LDDAF2"&amp;A34,'Main File'!A:O,11,0),0)</f>
        <v>0</v>
      </c>
      <c r="H34" s="28">
        <f>IFERROR(+VLOOKUP("LDDAF2"&amp;A34,'Main File'!A:O,12,0),0)</f>
        <v>0</v>
      </c>
      <c r="I34" s="28">
        <f>IFERROR(+VLOOKUP("LDDAF2"&amp;A34,'Main File'!A:O,13,0),0)</f>
        <v>0</v>
      </c>
      <c r="J34" s="28">
        <f>IFERROR(+VLOOKUP("LDDAF2"&amp;A34,'Main File'!A:O,14,0),0)</f>
        <v>0</v>
      </c>
      <c r="K34" s="28">
        <f>IFERROR(+VLOOKUP("LDDAF2"&amp;A34,'Main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J18" sqref="J1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Dual Advantage Fixed Term Plan-Series 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IFERROR(+VLOOKUP("LDDAF3"&amp;A4,'Main File'!A:O,6,0),0)</f>
        <v>2.2500895872917552</v>
      </c>
      <c r="C4" s="28">
        <f>IFERROR(+VLOOKUP("LDDAF3"&amp;A4,'Main File'!A:O,7,0),0)</f>
        <v>0</v>
      </c>
      <c r="D4" s="28">
        <f>IFERROR(+VLOOKUP("LDDAF3"&amp;A4,'Main File'!A:O,8,0),0)</f>
        <v>0</v>
      </c>
      <c r="E4" s="28">
        <f>IFERROR(+VLOOKUP("LDDAF3"&amp;A4,'Main File'!A:O,9,0),0)</f>
        <v>0.19621224052384098</v>
      </c>
      <c r="F4" s="28">
        <f>IFERROR(+VLOOKUP("LDDAF3"&amp;A4,'Main File'!A:O,10,0),0)</f>
        <v>2.4463018278155961</v>
      </c>
      <c r="G4" s="28">
        <f>IFERROR(+VLOOKUP("LDDAF3"&amp;A4,'Main File'!A:O,11,0),0)</f>
        <v>1.2300149187793659</v>
      </c>
      <c r="H4" s="28">
        <f>IFERROR(+VLOOKUP("LDDAF3"&amp;A4,'Main File'!A:O,12,0),0)</f>
        <v>0</v>
      </c>
      <c r="I4" s="28">
        <f>IFERROR(+VLOOKUP("LDDAF3"&amp;A4,'Main File'!A:O,13,0),0)</f>
        <v>0</v>
      </c>
      <c r="J4" s="28">
        <f>IFERROR(+VLOOKUP("LDDAF3"&amp;A4,'Main File'!A:O,14,0),0)</f>
        <v>0.19620602220609393</v>
      </c>
      <c r="K4" s="28">
        <f>IFERROR(+VLOOKUP("LDDAF3"&amp;A4,'Main File'!A:O,15,0),0)</f>
        <v>1.4262209409854598</v>
      </c>
    </row>
    <row r="5" spans="1:14" x14ac:dyDescent="0.25">
      <c r="A5" s="9">
        <v>43161</v>
      </c>
      <c r="B5" s="28">
        <f>IFERROR(+VLOOKUP("LDDAF3"&amp;A5,'Main File'!A:O,6,0),0)</f>
        <v>2.2500877992197283</v>
      </c>
      <c r="C5" s="28">
        <f>IFERROR(+VLOOKUP("LDDAF3"&amp;A5,'Main File'!A:O,7,0),0)</f>
        <v>0</v>
      </c>
      <c r="D5" s="28">
        <f>IFERROR(+VLOOKUP("LDDAF3"&amp;A5,'Main File'!A:O,8,0),0)</f>
        <v>0</v>
      </c>
      <c r="E5" s="28">
        <f>IFERROR(+VLOOKUP("LDDAF3"&amp;A5,'Main File'!A:O,9,0),0)</f>
        <v>0.1962148269605116</v>
      </c>
      <c r="F5" s="28">
        <f>IFERROR(+VLOOKUP("LDDAF3"&amp;A5,'Main File'!A:O,10,0),0)</f>
        <v>2.4463026261802399</v>
      </c>
      <c r="G5" s="28">
        <f>IFERROR(+VLOOKUP("LDDAF3"&amp;A5,'Main File'!A:O,11,0),0)</f>
        <v>1.2300154210081546</v>
      </c>
      <c r="H5" s="28">
        <f>IFERROR(+VLOOKUP("LDDAF3"&amp;A5,'Main File'!A:O,12,0),0)</f>
        <v>0</v>
      </c>
      <c r="I5" s="28">
        <f>IFERROR(+VLOOKUP("LDDAF3"&amp;A5,'Main File'!A:O,13,0),0)</f>
        <v>0</v>
      </c>
      <c r="J5" s="28">
        <f>IFERROR(+VLOOKUP("LDDAF3"&amp;A5,'Main File'!A:O,14,0),0)</f>
        <v>0.19620615290696655</v>
      </c>
      <c r="K5" s="28">
        <f>IFERROR(+VLOOKUP("LDDAF3"&amp;A5,'Main File'!A:O,15,0),0)</f>
        <v>1.4262215739151212</v>
      </c>
    </row>
    <row r="6" spans="1:14" x14ac:dyDescent="0.25">
      <c r="A6" s="9">
        <f>+A5+1</f>
        <v>43162</v>
      </c>
      <c r="B6" s="28">
        <f>IFERROR(+VLOOKUP("LDDAF3"&amp;A6,'Main File'!A:O,6,0),0)</f>
        <v>2.2500861563717311</v>
      </c>
      <c r="C6" s="28">
        <f>IFERROR(+VLOOKUP("LDDAF3"&amp;A6,'Main File'!A:O,7,0),0)</f>
        <v>0</v>
      </c>
      <c r="D6" s="28">
        <f>IFERROR(+VLOOKUP("LDDAF3"&amp;A6,'Main File'!A:O,8,0),0)</f>
        <v>0</v>
      </c>
      <c r="E6" s="28">
        <f>IFERROR(+VLOOKUP("LDDAF3"&amp;A6,'Main File'!A:O,9,0),0)</f>
        <v>0.19621326744078846</v>
      </c>
      <c r="F6" s="28">
        <f>IFERROR(+VLOOKUP("LDDAF3"&amp;A6,'Main File'!A:O,10,0),0)</f>
        <v>2.4462994238125195</v>
      </c>
      <c r="G6" s="28">
        <f>IFERROR(+VLOOKUP("LDDAF3"&amp;A6,'Main File'!A:O,11,0),0)</f>
        <v>1.2300184880095304</v>
      </c>
      <c r="H6" s="28">
        <f>IFERROR(+VLOOKUP("LDDAF3"&amp;A6,'Main File'!A:O,12,0),0)</f>
        <v>0</v>
      </c>
      <c r="I6" s="28">
        <f>IFERROR(+VLOOKUP("LDDAF3"&amp;A6,'Main File'!A:O,13,0),0)</f>
        <v>0</v>
      </c>
      <c r="J6" s="28">
        <f>IFERROR(+VLOOKUP("LDDAF3"&amp;A6,'Main File'!A:O,14,0),0)</f>
        <v>0.19620669271961025</v>
      </c>
      <c r="K6" s="28">
        <f>IFERROR(+VLOOKUP("LDDAF3"&amp;A6,'Main File'!A:O,15,0),0)</f>
        <v>1.4262251807291406</v>
      </c>
    </row>
    <row r="7" spans="1:14" x14ac:dyDescent="0.25">
      <c r="A7" s="9">
        <f t="shared" ref="A7:A34" si="0">+A6+1</f>
        <v>43163</v>
      </c>
      <c r="B7" s="28">
        <f>IFERROR(+VLOOKUP("LDDAF3"&amp;A7,'Main File'!A:O,6,0),0)</f>
        <v>2.2500857851937979</v>
      </c>
      <c r="C7" s="28">
        <f>IFERROR(+VLOOKUP("LDDAF3"&amp;A7,'Main File'!A:O,7,0),0)</f>
        <v>0</v>
      </c>
      <c r="D7" s="28">
        <f>IFERROR(+VLOOKUP("LDDAF3"&amp;A7,'Main File'!A:O,8,0),0)</f>
        <v>0</v>
      </c>
      <c r="E7" s="28">
        <f>IFERROR(+VLOOKUP("LDDAF3"&amp;A7,'Main File'!A:O,9,0),0)</f>
        <v>0.19621162035050885</v>
      </c>
      <c r="F7" s="28">
        <f>IFERROR(+VLOOKUP("LDDAF3"&amp;A7,'Main File'!A:O,10,0),0)</f>
        <v>2.4462974055443065</v>
      </c>
      <c r="G7" s="28">
        <f>IFERROR(+VLOOKUP("LDDAF3"&amp;A7,'Main File'!A:O,11,0),0)</f>
        <v>1.2300209997537279</v>
      </c>
      <c r="H7" s="28">
        <f>IFERROR(+VLOOKUP("LDDAF3"&amp;A7,'Main File'!A:O,12,0),0)</f>
        <v>0</v>
      </c>
      <c r="I7" s="28">
        <f>IFERROR(+VLOOKUP("LDDAF3"&amp;A7,'Main File'!A:O,13,0),0)</f>
        <v>0</v>
      </c>
      <c r="J7" s="28">
        <f>IFERROR(+VLOOKUP("LDDAF3"&amp;A7,'Main File'!A:O,14,0),0)</f>
        <v>0.19620714395192246</v>
      </c>
      <c r="K7" s="28">
        <f>IFERROR(+VLOOKUP("LDDAF3"&amp;A7,'Main File'!A:O,15,0),0)</f>
        <v>1.4262281437056503</v>
      </c>
    </row>
    <row r="8" spans="1:14" x14ac:dyDescent="0.25">
      <c r="A8" s="9">
        <f t="shared" si="0"/>
        <v>43164</v>
      </c>
      <c r="B8" s="28">
        <f>IFERROR(+VLOOKUP("LDDAF3"&amp;A8,'Main File'!A:O,6,0),0)</f>
        <v>2.2500887642988765</v>
      </c>
      <c r="C8" s="28">
        <f>IFERROR(+VLOOKUP("LDDAF3"&amp;A8,'Main File'!A:O,7,0),0)</f>
        <v>0</v>
      </c>
      <c r="D8" s="28">
        <f>IFERROR(+VLOOKUP("LDDAF3"&amp;A8,'Main File'!A:O,8,0),0)</f>
        <v>0</v>
      </c>
      <c r="E8" s="28">
        <f>IFERROR(+VLOOKUP("LDDAF3"&amp;A8,'Main File'!A:O,9,0),0)</f>
        <v>0.19621430388873595</v>
      </c>
      <c r="F8" s="28">
        <f>IFERROR(+VLOOKUP("LDDAF3"&amp;A8,'Main File'!A:O,10,0),0)</f>
        <v>2.4463030681876123</v>
      </c>
      <c r="G8" s="28">
        <f>IFERROR(+VLOOKUP("LDDAF3"&amp;A8,'Main File'!A:O,11,0),0)</f>
        <v>1.2300177792575731</v>
      </c>
      <c r="H8" s="28">
        <f>IFERROR(+VLOOKUP("LDDAF3"&amp;A8,'Main File'!A:O,12,0),0)</f>
        <v>0</v>
      </c>
      <c r="I8" s="28">
        <f>IFERROR(+VLOOKUP("LDDAF3"&amp;A8,'Main File'!A:O,13,0),0)</f>
        <v>0</v>
      </c>
      <c r="J8" s="28">
        <f>IFERROR(+VLOOKUP("LDDAF3"&amp;A8,'Main File'!A:O,14,0),0)</f>
        <v>0.19620177571666977</v>
      </c>
      <c r="K8" s="28">
        <f>IFERROR(+VLOOKUP("LDDAF3"&amp;A8,'Main File'!A:O,15,0),0)</f>
        <v>1.4262195549742429</v>
      </c>
    </row>
    <row r="9" spans="1:14" x14ac:dyDescent="0.25">
      <c r="A9" s="9">
        <f t="shared" si="0"/>
        <v>43165</v>
      </c>
      <c r="B9" s="28">
        <f>IFERROR(+VLOOKUP("LDDAF3"&amp;A9,'Main File'!A:O,6,0),0)</f>
        <v>2.2500860464654702</v>
      </c>
      <c r="C9" s="28">
        <f>IFERROR(+VLOOKUP("LDDAF3"&amp;A9,'Main File'!A:O,7,0),0)</f>
        <v>0</v>
      </c>
      <c r="D9" s="28">
        <f>IFERROR(+VLOOKUP("LDDAF3"&amp;A9,'Main File'!A:O,8,0),0)</f>
        <v>0</v>
      </c>
      <c r="E9" s="28">
        <f>IFERROR(+VLOOKUP("LDDAF3"&amp;A9,'Main File'!A:O,9,0),0)</f>
        <v>0.19621366055736505</v>
      </c>
      <c r="F9" s="28">
        <f>IFERROR(+VLOOKUP("LDDAF3"&amp;A9,'Main File'!A:O,10,0),0)</f>
        <v>2.4462997070228352</v>
      </c>
      <c r="G9" s="28">
        <f>IFERROR(+VLOOKUP("LDDAF3"&amp;A9,'Main File'!A:O,11,0),0)</f>
        <v>1.2300230993591468</v>
      </c>
      <c r="H9" s="28">
        <f>IFERROR(+VLOOKUP("LDDAF3"&amp;A9,'Main File'!A:O,12,0),0)</f>
        <v>0</v>
      </c>
      <c r="I9" s="28">
        <f>IFERROR(+VLOOKUP("LDDAF3"&amp;A9,'Main File'!A:O,13,0),0)</f>
        <v>0</v>
      </c>
      <c r="J9" s="28">
        <f>IFERROR(+VLOOKUP("LDDAF3"&amp;A9,'Main File'!A:O,14,0),0)</f>
        <v>0.19620675679669961</v>
      </c>
      <c r="K9" s="28">
        <f>IFERROR(+VLOOKUP("LDDAF3"&amp;A9,'Main File'!A:O,15,0),0)</f>
        <v>1.4262298561558464</v>
      </c>
    </row>
    <row r="10" spans="1:14" x14ac:dyDescent="0.25">
      <c r="A10" s="9">
        <f t="shared" si="0"/>
        <v>43166</v>
      </c>
      <c r="B10" s="28">
        <f>IFERROR(+VLOOKUP("LDDAF3"&amp;A10,'Main File'!A:O,6,0),0)</f>
        <v>2.2500880990927778</v>
      </c>
      <c r="C10" s="28">
        <f>IFERROR(+VLOOKUP("LDDAF3"&amp;A10,'Main File'!A:O,7,0),0)</f>
        <v>0</v>
      </c>
      <c r="D10" s="28">
        <f>IFERROR(+VLOOKUP("LDDAF3"&amp;A10,'Main File'!A:O,8,0),0)</f>
        <v>0</v>
      </c>
      <c r="E10" s="28">
        <f>IFERROR(+VLOOKUP("LDDAF3"&amp;A10,'Main File'!A:O,9,0),0)</f>
        <v>0.19621405904797828</v>
      </c>
      <c r="F10" s="28">
        <f>IFERROR(+VLOOKUP("LDDAF3"&amp;A10,'Main File'!A:O,10,0),0)</f>
        <v>2.4463021581407562</v>
      </c>
      <c r="G10" s="28">
        <f>IFERROR(+VLOOKUP("LDDAF3"&amp;A10,'Main File'!A:O,11,0),0)</f>
        <v>1.230021201470137</v>
      </c>
      <c r="H10" s="28">
        <f>IFERROR(+VLOOKUP("LDDAF3"&amp;A10,'Main File'!A:O,12,0),0)</f>
        <v>0</v>
      </c>
      <c r="I10" s="28">
        <f>IFERROR(+VLOOKUP("LDDAF3"&amp;A10,'Main File'!A:O,13,0),0)</f>
        <v>0</v>
      </c>
      <c r="J10" s="28">
        <f>IFERROR(+VLOOKUP("LDDAF3"&amp;A10,'Main File'!A:O,14,0),0)</f>
        <v>0.19620545206621848</v>
      </c>
      <c r="K10" s="28">
        <f>IFERROR(+VLOOKUP("LDDAF3"&amp;A10,'Main File'!A:O,15,0),0)</f>
        <v>1.4262266535363555</v>
      </c>
    </row>
    <row r="11" spans="1:14" x14ac:dyDescent="0.25">
      <c r="A11" s="9">
        <f t="shared" si="0"/>
        <v>43167</v>
      </c>
      <c r="B11" s="28">
        <f>IFERROR(+VLOOKUP("LDDAF3"&amp;A11,'Main File'!A:O,6,0),0)</f>
        <v>2.2500843448151606</v>
      </c>
      <c r="C11" s="28">
        <f>IFERROR(+VLOOKUP("LDDAF3"&amp;A11,'Main File'!A:O,7,0),0)</f>
        <v>0</v>
      </c>
      <c r="D11" s="28">
        <f>IFERROR(+VLOOKUP("LDDAF3"&amp;A11,'Main File'!A:O,8,0),0)</f>
        <v>0</v>
      </c>
      <c r="E11" s="28">
        <f>IFERROR(+VLOOKUP("LDDAF3"&amp;A11,'Main File'!A:O,9,0),0)</f>
        <v>0.19621302282520187</v>
      </c>
      <c r="F11" s="28">
        <f>IFERROR(+VLOOKUP("LDDAF3"&amp;A11,'Main File'!A:O,10,0),0)</f>
        <v>2.4462973676403625</v>
      </c>
      <c r="G11" s="28">
        <f>IFERROR(+VLOOKUP("LDDAF3"&amp;A11,'Main File'!A:O,11,0),0)</f>
        <v>1.2300186650934282</v>
      </c>
      <c r="H11" s="28">
        <f>IFERROR(+VLOOKUP("LDDAF3"&amp;A11,'Main File'!A:O,12,0),0)</f>
        <v>0</v>
      </c>
      <c r="I11" s="28">
        <f>IFERROR(+VLOOKUP("LDDAF3"&amp;A11,'Main File'!A:O,13,0),0)</f>
        <v>0</v>
      </c>
      <c r="J11" s="28">
        <f>IFERROR(+VLOOKUP("LDDAF3"&amp;A11,'Main File'!A:O,14,0),0)</f>
        <v>0.19620466997628461</v>
      </c>
      <c r="K11" s="28">
        <f>IFERROR(+VLOOKUP("LDDAF3"&amp;A11,'Main File'!A:O,15,0),0)</f>
        <v>1.4262233350697127</v>
      </c>
    </row>
    <row r="12" spans="1:14" x14ac:dyDescent="0.25">
      <c r="A12" s="9">
        <f t="shared" si="0"/>
        <v>43168</v>
      </c>
      <c r="B12" s="28">
        <f>IFERROR(+VLOOKUP("LDDAF3"&amp;A12,'Main File'!A:O,6,0),0)</f>
        <v>2.250088534933401</v>
      </c>
      <c r="C12" s="28">
        <f>IFERROR(+VLOOKUP("LDDAF3"&amp;A12,'Main File'!A:O,7,0),0)</f>
        <v>0</v>
      </c>
      <c r="D12" s="28">
        <f>IFERROR(+VLOOKUP("LDDAF3"&amp;A12,'Main File'!A:O,8,0),0)</f>
        <v>0</v>
      </c>
      <c r="E12" s="28">
        <f>IFERROR(+VLOOKUP("LDDAF3"&amp;A12,'Main File'!A:O,9,0),0)</f>
        <v>0.19621312483644976</v>
      </c>
      <c r="F12" s="28">
        <f>IFERROR(+VLOOKUP("LDDAF3"&amp;A12,'Main File'!A:O,10,0),0)</f>
        <v>2.4463016597698508</v>
      </c>
      <c r="G12" s="28">
        <f>IFERROR(+VLOOKUP("LDDAF3"&amp;A12,'Main File'!A:O,11,0),0)</f>
        <v>1.2300184208788347</v>
      </c>
      <c r="H12" s="28">
        <f>IFERROR(+VLOOKUP("LDDAF3"&amp;A12,'Main File'!A:O,12,0),0)</f>
        <v>0</v>
      </c>
      <c r="I12" s="28">
        <f>IFERROR(+VLOOKUP("LDDAF3"&amp;A12,'Main File'!A:O,13,0),0)</f>
        <v>0</v>
      </c>
      <c r="J12" s="28">
        <f>IFERROR(+VLOOKUP("LDDAF3"&amp;A12,'Main File'!A:O,14,0),0)</f>
        <v>0.1962093388781912</v>
      </c>
      <c r="K12" s="28">
        <f>IFERROR(+VLOOKUP("LDDAF3"&amp;A12,'Main File'!A:O,15,0),0)</f>
        <v>1.4262277597570259</v>
      </c>
    </row>
    <row r="13" spans="1:14" x14ac:dyDescent="0.25">
      <c r="A13" s="9">
        <f t="shared" si="0"/>
        <v>43169</v>
      </c>
      <c r="B13" s="28">
        <f>IFERROR(+VLOOKUP("LDDAF3"&amp;A13,'Main File'!A:O,6,0),0)</f>
        <v>2.2500906729053667</v>
      </c>
      <c r="C13" s="28">
        <f>IFERROR(+VLOOKUP("LDDAF3"&amp;A13,'Main File'!A:O,7,0),0)</f>
        <v>0</v>
      </c>
      <c r="D13" s="28">
        <f>IFERROR(+VLOOKUP("LDDAF3"&amp;A13,'Main File'!A:O,8,0),0)</f>
        <v>0</v>
      </c>
      <c r="E13" s="28">
        <f>IFERROR(+VLOOKUP("LDDAF3"&amp;A13,'Main File'!A:O,9,0),0)</f>
        <v>0.19621427510803352</v>
      </c>
      <c r="F13" s="28">
        <f>IFERROR(+VLOOKUP("LDDAF3"&amp;A13,'Main File'!A:O,10,0),0)</f>
        <v>2.4463049480134003</v>
      </c>
      <c r="G13" s="28">
        <f>IFERROR(+VLOOKUP("LDDAF3"&amp;A13,'Main File'!A:O,11,0),0)</f>
        <v>1.2300142911086391</v>
      </c>
      <c r="H13" s="28">
        <f>IFERROR(+VLOOKUP("LDDAF3"&amp;A13,'Main File'!A:O,12,0),0)</f>
        <v>0</v>
      </c>
      <c r="I13" s="28">
        <f>IFERROR(+VLOOKUP("LDDAF3"&amp;A13,'Main File'!A:O,13,0),0)</f>
        <v>0</v>
      </c>
      <c r="J13" s="28">
        <f>IFERROR(+VLOOKUP("LDDAF3"&amp;A13,'Main File'!A:O,14,0),0)</f>
        <v>0.19620805886378662</v>
      </c>
      <c r="K13" s="28">
        <f>IFERROR(+VLOOKUP("LDDAF3"&amp;A13,'Main File'!A:O,15,0),0)</f>
        <v>1.4262223499724258</v>
      </c>
    </row>
    <row r="14" spans="1:14" x14ac:dyDescent="0.25">
      <c r="A14" s="9">
        <f t="shared" si="0"/>
        <v>43170</v>
      </c>
      <c r="B14" s="28">
        <f>IFERROR(+VLOOKUP("LDDAF3"&amp;A14,'Main File'!A:O,6,0),0)</f>
        <v>2.2500906151741504</v>
      </c>
      <c r="C14" s="28">
        <f>IFERROR(+VLOOKUP("LDDAF3"&amp;A14,'Main File'!A:O,7,0),0)</f>
        <v>0</v>
      </c>
      <c r="D14" s="28">
        <f>IFERROR(+VLOOKUP("LDDAF3"&amp;A14,'Main File'!A:O,8,0),0)</f>
        <v>0</v>
      </c>
      <c r="E14" s="28">
        <f>IFERROR(+VLOOKUP("LDDAF3"&amp;A14,'Main File'!A:O,9,0),0)</f>
        <v>0.19621543434345276</v>
      </c>
      <c r="F14" s="28">
        <f>IFERROR(+VLOOKUP("LDDAF3"&amp;A14,'Main File'!A:O,10,0),0)</f>
        <v>2.4463060495176032</v>
      </c>
      <c r="G14" s="28">
        <f>IFERROR(+VLOOKUP("LDDAF3"&amp;A14,'Main File'!A:O,11,0),0)</f>
        <v>1.2300144267160762</v>
      </c>
      <c r="H14" s="28">
        <f>IFERROR(+VLOOKUP("LDDAF3"&amp;A14,'Main File'!A:O,12,0),0)</f>
        <v>0</v>
      </c>
      <c r="I14" s="28">
        <f>IFERROR(+VLOOKUP("LDDAF3"&amp;A14,'Main File'!A:O,13,0),0)</f>
        <v>0</v>
      </c>
      <c r="J14" s="28">
        <f>IFERROR(+VLOOKUP("LDDAF3"&amp;A14,'Main File'!A:O,14,0),0)</f>
        <v>0.19620678735173877</v>
      </c>
      <c r="K14" s="28">
        <f>IFERROR(+VLOOKUP("LDDAF3"&amp;A14,'Main File'!A:O,15,0),0)</f>
        <v>1.426221214067815</v>
      </c>
    </row>
    <row r="15" spans="1:14" x14ac:dyDescent="0.25">
      <c r="A15" s="9">
        <f t="shared" si="0"/>
        <v>43171</v>
      </c>
      <c r="B15" s="28">
        <f>IFERROR(+VLOOKUP("LDDAF3"&amp;A15,'Main File'!A:O,6,0),0)</f>
        <v>2.2500864470039112</v>
      </c>
      <c r="C15" s="28">
        <f>IFERROR(+VLOOKUP("LDDAF3"&amp;A15,'Main File'!A:O,7,0),0)</f>
        <v>0</v>
      </c>
      <c r="D15" s="28">
        <f>IFERROR(+VLOOKUP("LDDAF3"&amp;A15,'Main File'!A:O,8,0),0)</f>
        <v>0</v>
      </c>
      <c r="E15" s="28">
        <f>IFERROR(+VLOOKUP("LDDAF3"&amp;A15,'Main File'!A:O,9,0),0)</f>
        <v>0.19621358905626612</v>
      </c>
      <c r="F15" s="28">
        <f>IFERROR(+VLOOKUP("LDDAF3"&amp;A15,'Main File'!A:O,10,0),0)</f>
        <v>2.4463000360601774</v>
      </c>
      <c r="G15" s="28">
        <f>IFERROR(+VLOOKUP("LDDAF3"&amp;A15,'Main File'!A:O,11,0),0)</f>
        <v>1.2300140669510655</v>
      </c>
      <c r="H15" s="28">
        <f>IFERROR(+VLOOKUP("LDDAF3"&amp;A15,'Main File'!A:O,12,0),0)</f>
        <v>0</v>
      </c>
      <c r="I15" s="28">
        <f>IFERROR(+VLOOKUP("LDDAF3"&amp;A15,'Main File'!A:O,13,0),0)</f>
        <v>0</v>
      </c>
      <c r="J15" s="28">
        <f>IFERROR(+VLOOKUP("LDDAF3"&amp;A15,'Main File'!A:O,14,0),0)</f>
        <v>0.19620494828991122</v>
      </c>
      <c r="K15" s="28">
        <f>IFERROR(+VLOOKUP("LDDAF3"&amp;A15,'Main File'!A:O,15,0),0)</f>
        <v>1.4262190152409768</v>
      </c>
    </row>
    <row r="16" spans="1:14" x14ac:dyDescent="0.25">
      <c r="A16" s="9">
        <f t="shared" si="0"/>
        <v>43172</v>
      </c>
      <c r="B16" s="28">
        <f>IFERROR(+VLOOKUP("LDDAF3"&amp;A16,'Main File'!A:O,6,0),0)</f>
        <v>2.2500880600149742</v>
      </c>
      <c r="C16" s="28">
        <f>IFERROR(+VLOOKUP("LDDAF3"&amp;A16,'Main File'!A:O,7,0),0)</f>
        <v>0</v>
      </c>
      <c r="D16" s="28">
        <f>IFERROR(+VLOOKUP("LDDAF3"&amp;A16,'Main File'!A:O,8,0),0)</f>
        <v>0</v>
      </c>
      <c r="E16" s="28">
        <f>IFERROR(+VLOOKUP("LDDAF3"&amp;A16,'Main File'!A:O,9,0),0)</f>
        <v>0.19621153304547465</v>
      </c>
      <c r="F16" s="28">
        <f>IFERROR(+VLOOKUP("LDDAF3"&amp;A16,'Main File'!A:O,10,0),0)</f>
        <v>2.446299593060449</v>
      </c>
      <c r="G16" s="28">
        <f>IFERROR(+VLOOKUP("LDDAF3"&amp;A16,'Main File'!A:O,11,0),0)</f>
        <v>1.2300143388820561</v>
      </c>
      <c r="H16" s="28">
        <f>IFERROR(+VLOOKUP("LDDAF3"&amp;A16,'Main File'!A:O,12,0),0)</f>
        <v>0</v>
      </c>
      <c r="I16" s="28">
        <f>IFERROR(+VLOOKUP("LDDAF3"&amp;A16,'Main File'!A:O,13,0),0)</f>
        <v>0</v>
      </c>
      <c r="J16" s="28">
        <f>IFERROR(+VLOOKUP("LDDAF3"&amp;A16,'Main File'!A:O,14,0),0)</f>
        <v>0.19620737680099357</v>
      </c>
      <c r="K16" s="28">
        <f>IFERROR(+VLOOKUP("LDDAF3"&amp;A16,'Main File'!A:O,15,0),0)</f>
        <v>1.4262217156830497</v>
      </c>
    </row>
    <row r="17" spans="1:11" x14ac:dyDescent="0.25">
      <c r="A17" s="9">
        <f t="shared" si="0"/>
        <v>43173</v>
      </c>
      <c r="B17" s="28">
        <f>IFERROR(+VLOOKUP("LDDAF3"&amp;A17,'Main File'!A:O,6,0),0)</f>
        <v>2.2500872084488068</v>
      </c>
      <c r="C17" s="28">
        <f>IFERROR(+VLOOKUP("LDDAF3"&amp;A17,'Main File'!A:O,7,0),0)</f>
        <v>0</v>
      </c>
      <c r="D17" s="28">
        <f>IFERROR(+VLOOKUP("LDDAF3"&amp;A17,'Main File'!A:O,8,0),0)</f>
        <v>0</v>
      </c>
      <c r="E17" s="28">
        <f>IFERROR(+VLOOKUP("LDDAF3"&amp;A17,'Main File'!A:O,9,0),0)</f>
        <v>0.19621511055654489</v>
      </c>
      <c r="F17" s="28">
        <f>IFERROR(+VLOOKUP("LDDAF3"&amp;A17,'Main File'!A:O,10,0),0)</f>
        <v>2.4463023190053517</v>
      </c>
      <c r="G17" s="28">
        <f>IFERROR(+VLOOKUP("LDDAF3"&amp;A17,'Main File'!A:O,11,0),0)</f>
        <v>1.2300172215058305</v>
      </c>
      <c r="H17" s="28">
        <f>IFERROR(+VLOOKUP("LDDAF3"&amp;A17,'Main File'!A:O,12,0),0)</f>
        <v>0</v>
      </c>
      <c r="I17" s="28">
        <f>IFERROR(+VLOOKUP("LDDAF3"&amp;A17,'Main File'!A:O,13,0),0)</f>
        <v>0</v>
      </c>
      <c r="J17" s="28">
        <f>IFERROR(+VLOOKUP("LDDAF3"&amp;A17,'Main File'!A:O,14,0),0)</f>
        <v>0.19620162988833986</v>
      </c>
      <c r="K17" s="28">
        <f>IFERROR(+VLOOKUP("LDDAF3"&amp;A17,'Main File'!A:O,15,0),0)</f>
        <v>1.4262188513941703</v>
      </c>
    </row>
    <row r="18" spans="1:11" x14ac:dyDescent="0.25">
      <c r="A18" s="9">
        <f t="shared" si="0"/>
        <v>43174</v>
      </c>
      <c r="B18" s="28">
        <f>IFERROR(+VLOOKUP("LDDAF3"&amp;A18,'Main File'!A:O,6,0),0)</f>
        <v>2.2500857435672379</v>
      </c>
      <c r="C18" s="28">
        <f>IFERROR(+VLOOKUP("LDDAF3"&amp;A18,'Main File'!A:O,7,0),0)</f>
        <v>0</v>
      </c>
      <c r="D18" s="28">
        <f>IFERROR(+VLOOKUP("LDDAF3"&amp;A18,'Main File'!A:O,8,0),0)</f>
        <v>0</v>
      </c>
      <c r="E18" s="28">
        <f>IFERROR(+VLOOKUP("LDDAF3"&amp;A18,'Main File'!A:O,9,0),0)</f>
        <v>0.19621630228049122</v>
      </c>
      <c r="F18" s="28">
        <f>IFERROR(+VLOOKUP("LDDAF3"&amp;A18,'Main File'!A:O,10,0),0)</f>
        <v>2.4463020458477289</v>
      </c>
      <c r="G18" s="28">
        <f>IFERROR(+VLOOKUP("LDDAF3"&amp;A18,'Main File'!A:O,11,0),0)</f>
        <v>1.2300201343572192</v>
      </c>
      <c r="H18" s="28">
        <f>IFERROR(+VLOOKUP("LDDAF3"&amp;A18,'Main File'!A:O,12,0),0)</f>
        <v>0</v>
      </c>
      <c r="I18" s="28">
        <f>IFERROR(+VLOOKUP("LDDAF3"&amp;A18,'Main File'!A:O,13,0),0)</f>
        <v>0</v>
      </c>
      <c r="J18" s="28">
        <f>IFERROR(+VLOOKUP("LDDAF3"&amp;A18,'Main File'!A:O,14,0),0)</f>
        <v>0.19620276293278982</v>
      </c>
      <c r="K18" s="28">
        <f>IFERROR(+VLOOKUP("LDDAF3"&amp;A18,'Main File'!A:O,15,0),0)</f>
        <v>1.4262228972900091</v>
      </c>
    </row>
    <row r="19" spans="1:11" x14ac:dyDescent="0.25">
      <c r="A19" s="9">
        <f t="shared" si="0"/>
        <v>43175</v>
      </c>
      <c r="B19" s="28">
        <f>IFERROR(+VLOOKUP("LDDAF3"&amp;A19,'Main File'!A:O,6,0),0)</f>
        <v>2.2500855378754636</v>
      </c>
      <c r="C19" s="28">
        <f>IFERROR(+VLOOKUP("LDDAF3"&amp;A19,'Main File'!A:O,7,0),0)</f>
        <v>0</v>
      </c>
      <c r="D19" s="28">
        <f>IFERROR(+VLOOKUP("LDDAF3"&amp;A19,'Main File'!A:O,8,0),0)</f>
        <v>0</v>
      </c>
      <c r="E19" s="28">
        <f>IFERROR(+VLOOKUP("LDDAF3"&amp;A19,'Main File'!A:O,9,0),0)</f>
        <v>0.19621167395265265</v>
      </c>
      <c r="F19" s="28">
        <f>IFERROR(+VLOOKUP("LDDAF3"&amp;A19,'Main File'!A:O,10,0),0)</f>
        <v>2.4462972118281163</v>
      </c>
      <c r="G19" s="28">
        <f>IFERROR(+VLOOKUP("LDDAF3"&amp;A19,'Main File'!A:O,11,0),0)</f>
        <v>1.2300185003697135</v>
      </c>
      <c r="H19" s="28">
        <f>IFERROR(+VLOOKUP("LDDAF3"&amp;A19,'Main File'!A:O,12,0),0)</f>
        <v>0</v>
      </c>
      <c r="I19" s="28">
        <f>IFERROR(+VLOOKUP("LDDAF3"&amp;A19,'Main File'!A:O,13,0),0)</f>
        <v>0</v>
      </c>
      <c r="J19" s="28">
        <f>IFERROR(+VLOOKUP("LDDAF3"&amp;A19,'Main File'!A:O,14,0),0)</f>
        <v>0.19620869872619748</v>
      </c>
      <c r="K19" s="28">
        <f>IFERROR(+VLOOKUP("LDDAF3"&amp;A19,'Main File'!A:O,15,0),0)</f>
        <v>1.426227199095911</v>
      </c>
    </row>
    <row r="20" spans="1:11" x14ac:dyDescent="0.25">
      <c r="A20" s="9">
        <f t="shared" si="0"/>
        <v>43176</v>
      </c>
      <c r="B20" s="28">
        <f>IFERROR(+VLOOKUP("LDDAF3"&amp;A20,'Main File'!A:O,6,0),0)</f>
        <v>2.2500885805697131</v>
      </c>
      <c r="C20" s="28">
        <f>IFERROR(+VLOOKUP("LDDAF3"&amp;A20,'Main File'!A:O,7,0),0)</f>
        <v>0</v>
      </c>
      <c r="D20" s="28">
        <f>IFERROR(+VLOOKUP("LDDAF3"&amp;A20,'Main File'!A:O,8,0),0)</f>
        <v>0</v>
      </c>
      <c r="E20" s="28">
        <f>IFERROR(+VLOOKUP("LDDAF3"&amp;A20,'Main File'!A:O,9,0),0)</f>
        <v>0.19621429955063588</v>
      </c>
      <c r="F20" s="28">
        <f>IFERROR(+VLOOKUP("LDDAF3"&amp;A20,'Main File'!A:O,10,0),0)</f>
        <v>2.4463028801203488</v>
      </c>
      <c r="G20" s="28">
        <f>IFERROR(+VLOOKUP("LDDAF3"&amp;A20,'Main File'!A:O,11,0),0)</f>
        <v>1.2300193244037692</v>
      </c>
      <c r="H20" s="28">
        <f>IFERROR(+VLOOKUP("LDDAF3"&amp;A20,'Main File'!A:O,12,0),0)</f>
        <v>0</v>
      </c>
      <c r="I20" s="28">
        <f>IFERROR(+VLOOKUP("LDDAF3"&amp;A20,'Main File'!A:O,13,0),0)</f>
        <v>0</v>
      </c>
      <c r="J20" s="28">
        <f>IFERROR(+VLOOKUP("LDDAF3"&amp;A20,'Main File'!A:O,14,0),0)</f>
        <v>0.19620888088762861</v>
      </c>
      <c r="K20" s="28">
        <f>IFERROR(+VLOOKUP("LDDAF3"&amp;A20,'Main File'!A:O,15,0),0)</f>
        <v>1.4262282052913977</v>
      </c>
    </row>
    <row r="21" spans="1:11" x14ac:dyDescent="0.25">
      <c r="A21" s="9">
        <f t="shared" si="0"/>
        <v>43177</v>
      </c>
      <c r="B21" s="28">
        <f>IFERROR(+VLOOKUP("LDDAF3"&amp;A21,'Main File'!A:O,6,0),0)</f>
        <v>2.2500868261702878</v>
      </c>
      <c r="C21" s="28">
        <f>IFERROR(+VLOOKUP("LDDAF3"&amp;A21,'Main File'!A:O,7,0),0)</f>
        <v>0</v>
      </c>
      <c r="D21" s="28">
        <f>IFERROR(+VLOOKUP("LDDAF3"&amp;A21,'Main File'!A:O,8,0),0)</f>
        <v>0</v>
      </c>
      <c r="E21" s="28">
        <f>IFERROR(+VLOOKUP("LDDAF3"&amp;A21,'Main File'!A:O,9,0),0)</f>
        <v>0.19621232134638422</v>
      </c>
      <c r="F21" s="28">
        <f>IFERROR(+VLOOKUP("LDDAF3"&amp;A21,'Main File'!A:O,10,0),0)</f>
        <v>2.446299147516672</v>
      </c>
      <c r="G21" s="28">
        <f>IFERROR(+VLOOKUP("LDDAF3"&amp;A21,'Main File'!A:O,11,0),0)</f>
        <v>1.2300158291911854</v>
      </c>
      <c r="H21" s="28">
        <f>IFERROR(+VLOOKUP("LDDAF3"&amp;A21,'Main File'!A:O,12,0),0)</f>
        <v>0</v>
      </c>
      <c r="I21" s="28">
        <f>IFERROR(+VLOOKUP("LDDAF3"&amp;A21,'Main File'!A:O,13,0),0)</f>
        <v>0</v>
      </c>
      <c r="J21" s="28">
        <f>IFERROR(+VLOOKUP("LDDAF3"&amp;A21,'Main File'!A:O,14,0),0)</f>
        <v>0.19620904376686038</v>
      </c>
      <c r="K21" s="28">
        <f>IFERROR(+VLOOKUP("LDDAF3"&amp;A21,'Main File'!A:O,15,0),0)</f>
        <v>1.4262248729580458</v>
      </c>
    </row>
    <row r="22" spans="1:11" x14ac:dyDescent="0.25">
      <c r="A22" s="9">
        <f t="shared" si="0"/>
        <v>43178</v>
      </c>
      <c r="B22" s="28">
        <f>IFERROR(+VLOOKUP("LDDAF3"&amp;A22,'Main File'!A:O,6,0),0)</f>
        <v>2.2500881885491277</v>
      </c>
      <c r="C22" s="28">
        <f>IFERROR(+VLOOKUP("LDDAF3"&amp;A22,'Main File'!A:O,7,0),0)</f>
        <v>0</v>
      </c>
      <c r="D22" s="28">
        <f>IFERROR(+VLOOKUP("LDDAF3"&amp;A22,'Main File'!A:O,8,0),0)</f>
        <v>0</v>
      </c>
      <c r="E22" s="28">
        <f>IFERROR(+VLOOKUP("LDDAF3"&amp;A22,'Main File'!A:O,9,0),0)</f>
        <v>0.19621327902978211</v>
      </c>
      <c r="F22" s="28">
        <f>IFERROR(+VLOOKUP("LDDAF3"&amp;A22,'Main File'!A:O,10,0),0)</f>
        <v>2.4463014675789099</v>
      </c>
      <c r="G22" s="28">
        <f>IFERROR(+VLOOKUP("LDDAF3"&amp;A22,'Main File'!A:O,11,0),0)</f>
        <v>1.2300172404220555</v>
      </c>
      <c r="H22" s="28">
        <f>IFERROR(+VLOOKUP("LDDAF3"&amp;A22,'Main File'!A:O,12,0),0)</f>
        <v>0</v>
      </c>
      <c r="I22" s="28">
        <f>IFERROR(+VLOOKUP("LDDAF3"&amp;A22,'Main File'!A:O,13,0),0)</f>
        <v>0</v>
      </c>
      <c r="J22" s="28">
        <f>IFERROR(+VLOOKUP("LDDAF3"&amp;A22,'Main File'!A:O,14,0),0)</f>
        <v>0.19621003800884582</v>
      </c>
      <c r="K22" s="28">
        <f>IFERROR(+VLOOKUP("LDDAF3"&amp;A22,'Main File'!A:O,15,0),0)</f>
        <v>1.4262272784309014</v>
      </c>
    </row>
    <row r="23" spans="1:11" x14ac:dyDescent="0.25">
      <c r="A23" s="9">
        <f t="shared" si="0"/>
        <v>43179</v>
      </c>
      <c r="B23" s="28">
        <f>IFERROR(+VLOOKUP("LDDAF3"&amp;A23,'Main File'!A:O,6,0),0)</f>
        <v>2.2500887502185929</v>
      </c>
      <c r="C23" s="28">
        <f>IFERROR(+VLOOKUP("LDDAF3"&amp;A23,'Main File'!A:O,7,0),0)</f>
        <v>0</v>
      </c>
      <c r="D23" s="28">
        <f>IFERROR(+VLOOKUP("LDDAF3"&amp;A23,'Main File'!A:O,8,0),0)</f>
        <v>0</v>
      </c>
      <c r="E23" s="28">
        <f>IFERROR(+VLOOKUP("LDDAF3"&amp;A23,'Main File'!A:O,9,0),0)</f>
        <v>0.19621321837877828</v>
      </c>
      <c r="F23" s="28">
        <f>IFERROR(+VLOOKUP("LDDAF3"&amp;A23,'Main File'!A:O,10,0),0)</f>
        <v>2.4463019685973713</v>
      </c>
      <c r="G23" s="28">
        <f>IFERROR(+VLOOKUP("LDDAF3"&amp;A23,'Main File'!A:O,11,0),0)</f>
        <v>1.230020121995081</v>
      </c>
      <c r="H23" s="28">
        <f>IFERROR(+VLOOKUP("LDDAF3"&amp;A23,'Main File'!A:O,12,0),0)</f>
        <v>0</v>
      </c>
      <c r="I23" s="28">
        <f>IFERROR(+VLOOKUP("LDDAF3"&amp;A23,'Main File'!A:O,13,0),0)</f>
        <v>0</v>
      </c>
      <c r="J23" s="28">
        <f>IFERROR(+VLOOKUP("LDDAF3"&amp;A23,'Main File'!A:O,14,0),0)</f>
        <v>0.19621143059433557</v>
      </c>
      <c r="K23" s="28">
        <f>IFERROR(+VLOOKUP("LDDAF3"&amp;A23,'Main File'!A:O,15,0),0)</f>
        <v>1.4262315525894167</v>
      </c>
    </row>
    <row r="24" spans="1:11" x14ac:dyDescent="0.25">
      <c r="A24" s="9">
        <f t="shared" si="0"/>
        <v>43180</v>
      </c>
      <c r="B24" s="28">
        <f>IFERROR(+VLOOKUP("LDDAF3"&amp;A24,'Main File'!A:O,6,0),0)</f>
        <v>2.2500897573917138</v>
      </c>
      <c r="C24" s="28">
        <f>IFERROR(+VLOOKUP("LDDAF3"&amp;A24,'Main File'!A:O,7,0),0)</f>
        <v>0</v>
      </c>
      <c r="D24" s="28">
        <f>IFERROR(+VLOOKUP("LDDAF3"&amp;A24,'Main File'!A:O,8,0),0)</f>
        <v>0</v>
      </c>
      <c r="E24" s="28">
        <f>IFERROR(+VLOOKUP("LDDAF3"&amp;A24,'Main File'!A:O,9,0),0)</f>
        <v>0.19621122007133709</v>
      </c>
      <c r="F24" s="28">
        <f>IFERROR(+VLOOKUP("LDDAF3"&amp;A24,'Main File'!A:O,10,0),0)</f>
        <v>2.4463009774630509</v>
      </c>
      <c r="G24" s="28">
        <f>IFERROR(+VLOOKUP("LDDAF3"&amp;A24,'Main File'!A:O,11,0),0)</f>
        <v>1.2300150570256474</v>
      </c>
      <c r="H24" s="28">
        <f>IFERROR(+VLOOKUP("LDDAF3"&amp;A24,'Main File'!A:O,12,0),0)</f>
        <v>0</v>
      </c>
      <c r="I24" s="28">
        <f>IFERROR(+VLOOKUP("LDDAF3"&amp;A24,'Main File'!A:O,13,0),0)</f>
        <v>0</v>
      </c>
      <c r="J24" s="28">
        <f>IFERROR(+VLOOKUP("LDDAF3"&amp;A24,'Main File'!A:O,14,0),0)</f>
        <v>0.19621005143422399</v>
      </c>
      <c r="K24" s="28">
        <f>IFERROR(+VLOOKUP("LDDAF3"&amp;A24,'Main File'!A:O,15,0),0)</f>
        <v>1.4262251084598714</v>
      </c>
    </row>
    <row r="25" spans="1:11" x14ac:dyDescent="0.25">
      <c r="A25" s="9">
        <f t="shared" si="0"/>
        <v>43181</v>
      </c>
      <c r="B25" s="28">
        <f>IFERROR(+VLOOKUP("LDDAF3"&amp;A25,'Main File'!A:O,6,0),0)</f>
        <v>2.2500881666887915</v>
      </c>
      <c r="C25" s="28">
        <f>IFERROR(+VLOOKUP("LDDAF3"&amp;A25,'Main File'!A:O,7,0),0)</f>
        <v>0</v>
      </c>
      <c r="D25" s="28">
        <f>IFERROR(+VLOOKUP("LDDAF3"&amp;A25,'Main File'!A:O,8,0),0)</f>
        <v>0</v>
      </c>
      <c r="E25" s="28">
        <f>IFERROR(+VLOOKUP("LDDAF3"&amp;A25,'Main File'!A:O,9,0),0)</f>
        <v>0.19621163488919421</v>
      </c>
      <c r="F25" s="28">
        <f>IFERROR(+VLOOKUP("LDDAF3"&amp;A25,'Main File'!A:O,10,0),0)</f>
        <v>2.4462998015779855</v>
      </c>
      <c r="G25" s="28">
        <f>IFERROR(+VLOOKUP("LDDAF3"&amp;A25,'Main File'!A:O,11,0),0)</f>
        <v>1.2300185872629594</v>
      </c>
      <c r="H25" s="28">
        <f>IFERROR(+VLOOKUP("LDDAF3"&amp;A25,'Main File'!A:O,12,0),0)</f>
        <v>0</v>
      </c>
      <c r="I25" s="28">
        <f>IFERROR(+VLOOKUP("LDDAF3"&amp;A25,'Main File'!A:O,13,0),0)</f>
        <v>0</v>
      </c>
      <c r="J25" s="28">
        <f>IFERROR(+VLOOKUP("LDDAF3"&amp;A25,'Main File'!A:O,14,0),0)</f>
        <v>0.19621006766749383</v>
      </c>
      <c r="K25" s="28">
        <f>IFERROR(+VLOOKUP("LDDAF3"&amp;A25,'Main File'!A:O,15,0),0)</f>
        <v>1.4262286549304533</v>
      </c>
    </row>
    <row r="26" spans="1:11" x14ac:dyDescent="0.25">
      <c r="A26" s="9">
        <f t="shared" si="0"/>
        <v>43182</v>
      </c>
      <c r="B26" s="28">
        <f>IFERROR(+VLOOKUP("LDDAF3"&amp;A26,'Main File'!A:O,6,0),0)</f>
        <v>2.250086150684512</v>
      </c>
      <c r="C26" s="28">
        <f>IFERROR(+VLOOKUP("LDDAF3"&amp;A26,'Main File'!A:O,7,0),0)</f>
        <v>0</v>
      </c>
      <c r="D26" s="28">
        <f>IFERROR(+VLOOKUP("LDDAF3"&amp;A26,'Main File'!A:O,8,0),0)</f>
        <v>0</v>
      </c>
      <c r="E26" s="28">
        <f>IFERROR(+VLOOKUP("LDDAF3"&amp;A26,'Main File'!A:O,9,0),0)</f>
        <v>0.19621027878966063</v>
      </c>
      <c r="F26" s="28">
        <f>IFERROR(+VLOOKUP("LDDAF3"&amp;A26,'Main File'!A:O,10,0),0)</f>
        <v>2.4462964294741725</v>
      </c>
      <c r="G26" s="28">
        <f>IFERROR(+VLOOKUP("LDDAF3"&amp;A26,'Main File'!A:O,11,0),0)</f>
        <v>1.2300190596835994</v>
      </c>
      <c r="H26" s="28">
        <f>IFERROR(+VLOOKUP("LDDAF3"&amp;A26,'Main File'!A:O,12,0),0)</f>
        <v>0</v>
      </c>
      <c r="I26" s="28">
        <f>IFERROR(+VLOOKUP("LDDAF3"&amp;A26,'Main File'!A:O,13,0),0)</f>
        <v>0</v>
      </c>
      <c r="J26" s="28">
        <f>IFERROR(+VLOOKUP("LDDAF3"&amp;A26,'Main File'!A:O,14,0),0)</f>
        <v>0.19620888869936051</v>
      </c>
      <c r="K26" s="28">
        <f>IFERROR(+VLOOKUP("LDDAF3"&amp;A26,'Main File'!A:O,15,0),0)</f>
        <v>1.4262279483829599</v>
      </c>
    </row>
    <row r="27" spans="1:11" x14ac:dyDescent="0.25">
      <c r="A27" s="9">
        <f t="shared" si="0"/>
        <v>43183</v>
      </c>
      <c r="B27" s="28">
        <f>IFERROR(+VLOOKUP("LDDAF3"&amp;A27,'Main File'!A:O,6,0),0)</f>
        <v>2.2500885979543384</v>
      </c>
      <c r="C27" s="28">
        <f>IFERROR(+VLOOKUP("LDDAF3"&amp;A27,'Main File'!A:O,7,0),0)</f>
        <v>0</v>
      </c>
      <c r="D27" s="28">
        <f>IFERROR(+VLOOKUP("LDDAF3"&amp;A27,'Main File'!A:O,8,0),0)</f>
        <v>0</v>
      </c>
      <c r="E27" s="28">
        <f>IFERROR(+VLOOKUP("LDDAF3"&amp;A27,'Main File'!A:O,9,0),0)</f>
        <v>0.19621186773979962</v>
      </c>
      <c r="F27" s="28">
        <f>IFERROR(+VLOOKUP("LDDAF3"&amp;A27,'Main File'!A:O,10,0),0)</f>
        <v>2.4463004656941378</v>
      </c>
      <c r="G27" s="28">
        <f>IFERROR(+VLOOKUP("LDDAF3"&amp;A27,'Main File'!A:O,11,0),0)</f>
        <v>1.2300178112031219</v>
      </c>
      <c r="H27" s="28">
        <f>IFERROR(+VLOOKUP("LDDAF3"&amp;A27,'Main File'!A:O,12,0),0)</f>
        <v>0</v>
      </c>
      <c r="I27" s="28">
        <f>IFERROR(+VLOOKUP("LDDAF3"&amp;A27,'Main File'!A:O,13,0),0)</f>
        <v>0</v>
      </c>
      <c r="J27" s="28">
        <f>IFERROR(+VLOOKUP("LDDAF3"&amp;A27,'Main File'!A:O,14,0),0)</f>
        <v>0.19620806386311435</v>
      </c>
      <c r="K27" s="28">
        <f>IFERROR(+VLOOKUP("LDDAF3"&amp;A27,'Main File'!A:O,15,0),0)</f>
        <v>1.4262258750662362</v>
      </c>
    </row>
    <row r="28" spans="1:11" x14ac:dyDescent="0.25">
      <c r="A28" s="9">
        <f t="shared" si="0"/>
        <v>43184</v>
      </c>
      <c r="B28" s="28">
        <f>IFERROR(+VLOOKUP("LDDAF3"&amp;A28,'Main File'!A:O,6,0),0)</f>
        <v>2.2500859734411174</v>
      </c>
      <c r="C28" s="28">
        <f>IFERROR(+VLOOKUP("LDDAF3"&amp;A28,'Main File'!A:O,7,0),0)</f>
        <v>0</v>
      </c>
      <c r="D28" s="28">
        <f>IFERROR(+VLOOKUP("LDDAF3"&amp;A28,'Main File'!A:O,8,0),0)</f>
        <v>0</v>
      </c>
      <c r="E28" s="28">
        <f>IFERROR(+VLOOKUP("LDDAF3"&amp;A28,'Main File'!A:O,9,0),0)</f>
        <v>0.19621341841908149</v>
      </c>
      <c r="F28" s="28">
        <f>IFERROR(+VLOOKUP("LDDAF3"&amp;A28,'Main File'!A:O,10,0),0)</f>
        <v>2.4462993918601987</v>
      </c>
      <c r="G28" s="28">
        <f>IFERROR(+VLOOKUP("LDDAF3"&amp;A28,'Main File'!A:O,11,0),0)</f>
        <v>1.2300205622381382</v>
      </c>
      <c r="H28" s="28">
        <f>IFERROR(+VLOOKUP("LDDAF3"&amp;A28,'Main File'!A:O,12,0),0)</f>
        <v>0</v>
      </c>
      <c r="I28" s="28">
        <f>IFERROR(+VLOOKUP("LDDAF3"&amp;A28,'Main File'!A:O,13,0),0)</f>
        <v>0</v>
      </c>
      <c r="J28" s="28">
        <f>IFERROR(+VLOOKUP("LDDAF3"&amp;A28,'Main File'!A:O,14,0),0)</f>
        <v>0.19620720026318489</v>
      </c>
      <c r="K28" s="28">
        <f>IFERROR(+VLOOKUP("LDDAF3"&amp;A28,'Main File'!A:O,15,0),0)</f>
        <v>1.4262277625013231</v>
      </c>
    </row>
    <row r="29" spans="1:11" x14ac:dyDescent="0.25">
      <c r="A29" s="9">
        <f t="shared" si="0"/>
        <v>43185</v>
      </c>
      <c r="B29" s="28">
        <f>IFERROR(+VLOOKUP("LDDAF3"&amp;A29,'Main File'!A:O,6,0),0)</f>
        <v>2.0716821835795605</v>
      </c>
      <c r="C29" s="28">
        <f>IFERROR(+VLOOKUP("LDDAF3"&amp;A29,'Main File'!A:O,7,0),0)</f>
        <v>0</v>
      </c>
      <c r="D29" s="28">
        <f>IFERROR(+VLOOKUP("LDDAF3"&amp;A29,'Main File'!A:O,8,0),0)</f>
        <v>0</v>
      </c>
      <c r="E29" s="28">
        <f>IFERROR(+VLOOKUP("LDDAF3"&amp;A29,'Main File'!A:O,9,0),0)</f>
        <v>0.16409761566373871</v>
      </c>
      <c r="F29" s="28">
        <f>IFERROR(+VLOOKUP("LDDAF3"&amp;A29,'Main File'!A:O,10,0),0)</f>
        <v>2.2357797992432991</v>
      </c>
      <c r="G29" s="28">
        <f>IFERROR(+VLOOKUP("LDDAF3"&amp;A29,'Main File'!A:O,11,0),0)</f>
        <v>1.0516182414199278</v>
      </c>
      <c r="H29" s="28">
        <f>IFERROR(+VLOOKUP("LDDAF3"&amp;A29,'Main File'!A:O,12,0),0)</f>
        <v>0</v>
      </c>
      <c r="I29" s="28">
        <f>IFERROR(+VLOOKUP("LDDAF3"&amp;A29,'Main File'!A:O,13,0),0)</f>
        <v>0</v>
      </c>
      <c r="J29" s="28">
        <f>IFERROR(+VLOOKUP("LDDAF3"&amp;A29,'Main File'!A:O,14,0),0)</f>
        <v>0.16409606934609536</v>
      </c>
      <c r="K29" s="28">
        <f>IFERROR(+VLOOKUP("LDDAF3"&amp;A29,'Main File'!A:O,15,0),0)</f>
        <v>1.2157143107660231</v>
      </c>
    </row>
    <row r="30" spans="1:11" x14ac:dyDescent="0.25">
      <c r="A30" s="9">
        <f t="shared" si="0"/>
        <v>43186</v>
      </c>
      <c r="B30" s="28">
        <f>IFERROR(+VLOOKUP("LDDAF3"&amp;A30,'Main File'!A:O,6,0),0)</f>
        <v>0</v>
      </c>
      <c r="C30" s="28">
        <f>IFERROR(+VLOOKUP("LDDAF3"&amp;A30,'Main File'!A:O,7,0),0)</f>
        <v>0</v>
      </c>
      <c r="D30" s="28">
        <f>IFERROR(+VLOOKUP("LDDAF3"&amp;A30,'Main File'!A:O,8,0),0)</f>
        <v>0</v>
      </c>
      <c r="E30" s="28">
        <f>IFERROR(+VLOOKUP("LDDAF3"&amp;A30,'Main File'!A:O,9,0),0)</f>
        <v>0</v>
      </c>
      <c r="F30" s="28">
        <f>IFERROR(+VLOOKUP("LDDAF3"&amp;A30,'Main File'!A:O,10,0),0)</f>
        <v>0</v>
      </c>
      <c r="G30" s="28">
        <f>IFERROR(+VLOOKUP("LDDAF3"&amp;A30,'Main File'!A:O,11,0),0)</f>
        <v>0</v>
      </c>
      <c r="H30" s="28">
        <f>IFERROR(+VLOOKUP("LDDAF3"&amp;A30,'Main File'!A:O,12,0),0)</f>
        <v>0</v>
      </c>
      <c r="I30" s="28">
        <f>IFERROR(+VLOOKUP("LDDAF3"&amp;A30,'Main File'!A:O,13,0),0)</f>
        <v>0</v>
      </c>
      <c r="J30" s="28">
        <f>IFERROR(+VLOOKUP("LDDAF3"&amp;A30,'Main File'!A:O,14,0),0)</f>
        <v>0</v>
      </c>
      <c r="K30" s="28">
        <f>IFERROR(+VLOOKUP("LDDAF3"&amp;A30,'Main File'!A:O,15,0),0)</f>
        <v>0</v>
      </c>
    </row>
    <row r="31" spans="1:11" x14ac:dyDescent="0.25">
      <c r="A31" s="9">
        <f t="shared" si="0"/>
        <v>43187</v>
      </c>
      <c r="B31" s="28">
        <f>IFERROR(+VLOOKUP("LDDAF3"&amp;A31,'Main File'!A:O,6,0),0)</f>
        <v>0</v>
      </c>
      <c r="C31" s="28">
        <f>IFERROR(+VLOOKUP("LDDAF3"&amp;A31,'Main File'!A:O,7,0),0)</f>
        <v>0</v>
      </c>
      <c r="D31" s="28">
        <f>IFERROR(+VLOOKUP("LDDAF3"&amp;A31,'Main File'!A:O,8,0),0)</f>
        <v>0</v>
      </c>
      <c r="E31" s="28">
        <f>IFERROR(+VLOOKUP("LDDAF3"&amp;A31,'Main File'!A:O,9,0),0)</f>
        <v>0</v>
      </c>
      <c r="F31" s="28">
        <f>IFERROR(+VLOOKUP("LDDAF3"&amp;A31,'Main File'!A:O,10,0),0)</f>
        <v>0</v>
      </c>
      <c r="G31" s="28">
        <f>IFERROR(+VLOOKUP("LDDAF3"&amp;A31,'Main File'!A:O,11,0),0)</f>
        <v>0</v>
      </c>
      <c r="H31" s="28">
        <f>IFERROR(+VLOOKUP("LDDAF3"&amp;A31,'Main File'!A:O,12,0),0)</f>
        <v>0</v>
      </c>
      <c r="I31" s="28">
        <f>IFERROR(+VLOOKUP("LDDAF3"&amp;A31,'Main File'!A:O,13,0),0)</f>
        <v>0</v>
      </c>
      <c r="J31" s="28">
        <f>IFERROR(+VLOOKUP("LDDAF3"&amp;A31,'Main File'!A:O,14,0),0)</f>
        <v>0</v>
      </c>
      <c r="K31" s="28">
        <f>IFERROR(+VLOOKUP("LDDAF3"&amp;A31,'Main File'!A:O,15,0),0)</f>
        <v>0</v>
      </c>
    </row>
    <row r="32" spans="1:11" x14ac:dyDescent="0.25">
      <c r="A32" s="9">
        <f t="shared" si="0"/>
        <v>43188</v>
      </c>
      <c r="B32" s="28">
        <f>IFERROR(+VLOOKUP("LDDAF3"&amp;A32,'Main File'!A:O,6,0),0)</f>
        <v>0</v>
      </c>
      <c r="C32" s="28">
        <f>IFERROR(+VLOOKUP("LDDAF3"&amp;A32,'Main File'!A:O,7,0),0)</f>
        <v>0</v>
      </c>
      <c r="D32" s="28">
        <f>IFERROR(+VLOOKUP("LDDAF3"&amp;A32,'Main File'!A:O,8,0),0)</f>
        <v>0</v>
      </c>
      <c r="E32" s="28">
        <f>IFERROR(+VLOOKUP("LDDAF3"&amp;A32,'Main File'!A:O,9,0),0)</f>
        <v>0</v>
      </c>
      <c r="F32" s="28">
        <f>IFERROR(+VLOOKUP("LDDAF3"&amp;A32,'Main File'!A:O,10,0),0)</f>
        <v>0</v>
      </c>
      <c r="G32" s="28">
        <f>IFERROR(+VLOOKUP("LDDAF3"&amp;A32,'Main File'!A:O,11,0),0)</f>
        <v>0</v>
      </c>
      <c r="H32" s="28">
        <f>IFERROR(+VLOOKUP("LDDAF3"&amp;A32,'Main File'!A:O,12,0),0)</f>
        <v>0</v>
      </c>
      <c r="I32" s="28">
        <f>IFERROR(+VLOOKUP("LDDAF3"&amp;A32,'Main File'!A:O,13,0),0)</f>
        <v>0</v>
      </c>
      <c r="J32" s="28">
        <f>IFERROR(+VLOOKUP("LDDAF3"&amp;A32,'Main File'!A:O,14,0),0)</f>
        <v>0</v>
      </c>
      <c r="K32" s="28">
        <f>IFERROR(+VLOOKUP("LDDAF3"&amp;A32,'Main File'!A:O,15,0),0)</f>
        <v>0</v>
      </c>
    </row>
    <row r="33" spans="1:11" x14ac:dyDescent="0.25">
      <c r="A33" s="9">
        <f t="shared" si="0"/>
        <v>43189</v>
      </c>
      <c r="B33" s="28">
        <f>IFERROR(+VLOOKUP("LDDAF3"&amp;A33,'Main File'!A:O,6,0),0)</f>
        <v>0</v>
      </c>
      <c r="C33" s="28">
        <f>IFERROR(+VLOOKUP("LDDAF3"&amp;A33,'Main File'!A:O,7,0),0)</f>
        <v>0</v>
      </c>
      <c r="D33" s="28">
        <f>IFERROR(+VLOOKUP("LDDAF3"&amp;A33,'Main File'!A:O,8,0),0)</f>
        <v>0</v>
      </c>
      <c r="E33" s="28">
        <f>IFERROR(+VLOOKUP("LDDAF3"&amp;A33,'Main File'!A:O,9,0),0)</f>
        <v>0</v>
      </c>
      <c r="F33" s="28">
        <f>IFERROR(+VLOOKUP("LDDAF3"&amp;A33,'Main File'!A:O,10,0),0)</f>
        <v>0</v>
      </c>
      <c r="G33" s="28">
        <f>IFERROR(+VLOOKUP("LDDAF3"&amp;A33,'Main File'!A:O,11,0),0)</f>
        <v>0</v>
      </c>
      <c r="H33" s="28">
        <f>IFERROR(+VLOOKUP("LDDAF3"&amp;A33,'Main File'!A:O,12,0),0)</f>
        <v>0</v>
      </c>
      <c r="I33" s="28">
        <f>IFERROR(+VLOOKUP("LDDAF3"&amp;A33,'Main File'!A:O,13,0),0)</f>
        <v>0</v>
      </c>
      <c r="J33" s="28">
        <f>IFERROR(+VLOOKUP("LDDAF3"&amp;A33,'Main File'!A:O,14,0),0)</f>
        <v>0</v>
      </c>
      <c r="K33" s="28">
        <f>IFERROR(+VLOOKUP("LDDAF3"&amp;A33,'Main File'!A:O,15,0),0)</f>
        <v>0</v>
      </c>
    </row>
    <row r="34" spans="1:11" x14ac:dyDescent="0.25">
      <c r="A34" s="9">
        <f t="shared" si="0"/>
        <v>43190</v>
      </c>
      <c r="B34" s="28">
        <f>IFERROR(+VLOOKUP("LDDAF3"&amp;A34,'Main File'!A:O,6,0),0)</f>
        <v>0</v>
      </c>
      <c r="C34" s="28">
        <f>IFERROR(+VLOOKUP("LDDAF3"&amp;A34,'Main File'!A:O,7,0),0)</f>
        <v>0</v>
      </c>
      <c r="D34" s="28">
        <f>IFERROR(+VLOOKUP("LDDAF3"&amp;A34,'Main File'!A:O,8,0),0)</f>
        <v>0</v>
      </c>
      <c r="E34" s="28">
        <f>IFERROR(+VLOOKUP("LDDAF3"&amp;A34,'Main File'!A:O,9,0),0)</f>
        <v>0</v>
      </c>
      <c r="F34" s="28">
        <f>IFERROR(+VLOOKUP("LDDAF3"&amp;A34,'Main File'!A:O,10,0),0)</f>
        <v>0</v>
      </c>
      <c r="G34" s="28">
        <f>IFERROR(+VLOOKUP("LDDAF3"&amp;A34,'Main File'!A:O,11,0),0)</f>
        <v>0</v>
      </c>
      <c r="H34" s="28">
        <f>IFERROR(+VLOOKUP("LDDAF3"&amp;A34,'Main File'!A:O,12,0),0)</f>
        <v>0</v>
      </c>
      <c r="I34" s="28">
        <f>IFERROR(+VLOOKUP("LDDAF3"&amp;A34,'Main File'!A:O,13,0),0)</f>
        <v>0</v>
      </c>
      <c r="J34" s="28">
        <f>IFERROR(+VLOOKUP("LDDAF3"&amp;A34,'Main File'!A:O,14,0),0)</f>
        <v>0</v>
      </c>
      <c r="K34" s="28">
        <f>IFERROR(+VLOOKUP("LDDAF3"&amp;A34,'Main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G-Sec Long Term Exchange Traded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IFERROR(+VLOOKUP("LDGETF"&amp;A4,'Main File'!A:O,6,0),0)</f>
        <v>0.25000133366954286</v>
      </c>
      <c r="C4" s="28">
        <f>IFERROR(+VLOOKUP("LDGETF"&amp;A4,'Main File'!A:O,7,0),0)</f>
        <v>0</v>
      </c>
      <c r="D4" s="28">
        <f>IFERROR(+VLOOKUP("LDGETF"&amp;A4,'Main File'!A:O,8,0),0)</f>
        <v>0</v>
      </c>
      <c r="E4" s="28">
        <f>IFERROR(+VLOOKUP("LDGETF"&amp;A4,'Main File'!A:O,9,0),0)</f>
        <v>2.7000545242483128E-2</v>
      </c>
      <c r="F4" s="28">
        <f>IFERROR(+VLOOKUP("LDGETF"&amp;A4,'Main File'!A:O,10,0),0)</f>
        <v>0.27700187891202599</v>
      </c>
      <c r="G4" s="28">
        <f>IFERROR(+VLOOKUP("LDGETF"&amp;A4,'Main File'!A:O,11,0),0)</f>
        <v>0</v>
      </c>
      <c r="H4" s="28">
        <f>IFERROR(+VLOOKUP("LDGETF"&amp;A4,'Main File'!A:O,12,0),0)</f>
        <v>0</v>
      </c>
      <c r="I4" s="28">
        <f>IFERROR(+VLOOKUP("LDGETF"&amp;A4,'Main File'!A:O,13,0),0)</f>
        <v>0</v>
      </c>
      <c r="J4" s="28">
        <f>IFERROR(+VLOOKUP("LDGETF"&amp;A4,'Main File'!A:O,14,0),0)</f>
        <v>0</v>
      </c>
      <c r="K4" s="28">
        <f>IFERROR(+VLOOKUP("LDGETF"&amp;A4,'Main File'!A:O,15,0),0)</f>
        <v>0</v>
      </c>
    </row>
    <row r="5" spans="1:14" x14ac:dyDescent="0.25">
      <c r="A5" s="9">
        <v>43161</v>
      </c>
      <c r="B5" s="28">
        <f>IFERROR(+VLOOKUP("LDGETF"&amp;A5,'Main File'!A:O,6,0),0)</f>
        <v>0.25000114048488287</v>
      </c>
      <c r="C5" s="28">
        <f>IFERROR(+VLOOKUP("LDGETF"&amp;A5,'Main File'!A:O,7,0),0)</f>
        <v>0</v>
      </c>
      <c r="D5" s="28">
        <f>IFERROR(+VLOOKUP("LDGETF"&amp;A5,'Main File'!A:O,8,0),0)</f>
        <v>0</v>
      </c>
      <c r="E5" s="28">
        <f>IFERROR(+VLOOKUP("LDGETF"&amp;A5,'Main File'!A:O,9,0),0)</f>
        <v>2.7000217677854495E-2</v>
      </c>
      <c r="F5" s="28">
        <f>IFERROR(+VLOOKUP("LDGETF"&amp;A5,'Main File'!A:O,10,0),0)</f>
        <v>0.27700135816273735</v>
      </c>
      <c r="G5" s="28">
        <f>IFERROR(+VLOOKUP("LDGETF"&amp;A5,'Main File'!A:O,11,0),0)</f>
        <v>0</v>
      </c>
      <c r="H5" s="28">
        <f>IFERROR(+VLOOKUP("LDGETF"&amp;A5,'Main File'!A:O,12,0),0)</f>
        <v>0</v>
      </c>
      <c r="I5" s="28">
        <f>IFERROR(+VLOOKUP("LDGETF"&amp;A5,'Main File'!A:O,13,0),0)</f>
        <v>0</v>
      </c>
      <c r="J5" s="28">
        <f>IFERROR(+VLOOKUP("LDGETF"&amp;A5,'Main File'!A:O,14,0),0)</f>
        <v>0</v>
      </c>
      <c r="K5" s="28">
        <f>IFERROR(+VLOOKUP("LDGETF"&amp;A5,'Main File'!A:O,15,0),0)</f>
        <v>0</v>
      </c>
    </row>
    <row r="6" spans="1:14" x14ac:dyDescent="0.25">
      <c r="A6" s="9">
        <f>+A5+1</f>
        <v>43162</v>
      </c>
      <c r="B6" s="28">
        <f>IFERROR(+VLOOKUP("LDGETF"&amp;A6,'Main File'!A:O,6,0),0)</f>
        <v>0.2500013041967038</v>
      </c>
      <c r="C6" s="28">
        <f>IFERROR(+VLOOKUP("LDGETF"&amp;A6,'Main File'!A:O,7,0),0)</f>
        <v>0</v>
      </c>
      <c r="D6" s="28">
        <f>IFERROR(+VLOOKUP("LDGETF"&amp;A6,'Main File'!A:O,8,0),0)</f>
        <v>0</v>
      </c>
      <c r="E6" s="28">
        <f>IFERROR(+VLOOKUP("LDGETF"&amp;A6,'Main File'!A:O,9,0),0)</f>
        <v>2.6999872093338272E-2</v>
      </c>
      <c r="F6" s="28">
        <f>IFERROR(+VLOOKUP("LDGETF"&amp;A6,'Main File'!A:O,10,0),0)</f>
        <v>0.27700117629004206</v>
      </c>
      <c r="G6" s="28">
        <f>IFERROR(+VLOOKUP("LDGETF"&amp;A6,'Main File'!A:O,11,0),0)</f>
        <v>0</v>
      </c>
      <c r="H6" s="28">
        <f>IFERROR(+VLOOKUP("LDGETF"&amp;A6,'Main File'!A:O,12,0),0)</f>
        <v>0</v>
      </c>
      <c r="I6" s="28">
        <f>IFERROR(+VLOOKUP("LDGETF"&amp;A6,'Main File'!A:O,13,0),0)</f>
        <v>0</v>
      </c>
      <c r="J6" s="28">
        <f>IFERROR(+VLOOKUP("LDGETF"&amp;A6,'Main File'!A:O,14,0),0)</f>
        <v>0</v>
      </c>
      <c r="K6" s="28">
        <f>IFERROR(+VLOOKUP("LDGETF"&amp;A6,'Main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IFERROR(+VLOOKUP("LDGETF"&amp;A7,'Main File'!A:O,6,0),0)</f>
        <v>0.25000162408858551</v>
      </c>
      <c r="C7" s="28">
        <f>IFERROR(+VLOOKUP("LDGETF"&amp;A7,'Main File'!A:O,7,0),0)</f>
        <v>0</v>
      </c>
      <c r="D7" s="28">
        <f>IFERROR(+VLOOKUP("LDGETF"&amp;A7,'Main File'!A:O,8,0),0)</f>
        <v>0</v>
      </c>
      <c r="E7" s="28">
        <f>IFERROR(+VLOOKUP("LDGETF"&amp;A7,'Main File'!A:O,9,0),0)</f>
        <v>2.7000593152930737E-2</v>
      </c>
      <c r="F7" s="28">
        <f>IFERROR(+VLOOKUP("LDGETF"&amp;A7,'Main File'!A:O,10,0),0)</f>
        <v>0.27700221724151625</v>
      </c>
      <c r="G7" s="28">
        <f>IFERROR(+VLOOKUP("LDGETF"&amp;A7,'Main File'!A:O,11,0),0)</f>
        <v>0</v>
      </c>
      <c r="H7" s="28">
        <f>IFERROR(+VLOOKUP("LDGETF"&amp;A7,'Main File'!A:O,12,0),0)</f>
        <v>0</v>
      </c>
      <c r="I7" s="28">
        <f>IFERROR(+VLOOKUP("LDGETF"&amp;A7,'Main File'!A:O,13,0),0)</f>
        <v>0</v>
      </c>
      <c r="J7" s="28">
        <f>IFERROR(+VLOOKUP("LDGETF"&amp;A7,'Main File'!A:O,14,0),0)</f>
        <v>0</v>
      </c>
      <c r="K7" s="28">
        <f>IFERROR(+VLOOKUP("LDGETF"&amp;A7,'Main File'!A:O,15,0),0)</f>
        <v>0</v>
      </c>
    </row>
    <row r="8" spans="1:14" x14ac:dyDescent="0.25">
      <c r="A8" s="9">
        <f t="shared" si="0"/>
        <v>43164</v>
      </c>
      <c r="B8" s="28">
        <f>IFERROR(+VLOOKUP("LDGETF"&amp;A8,'Main File'!A:O,6,0),0)</f>
        <v>0.25000035533859832</v>
      </c>
      <c r="C8" s="28">
        <f>IFERROR(+VLOOKUP("LDGETF"&amp;A8,'Main File'!A:O,7,0),0)</f>
        <v>0</v>
      </c>
      <c r="D8" s="28">
        <f>IFERROR(+VLOOKUP("LDGETF"&amp;A8,'Main File'!A:O,8,0),0)</f>
        <v>0</v>
      </c>
      <c r="E8" s="28">
        <f>IFERROR(+VLOOKUP("LDGETF"&amp;A8,'Main File'!A:O,9,0),0)</f>
        <v>2.7000547364491676E-2</v>
      </c>
      <c r="F8" s="28">
        <f>IFERROR(+VLOOKUP("LDGETF"&amp;A8,'Main File'!A:O,10,0),0)</f>
        <v>0.27700090270309002</v>
      </c>
      <c r="G8" s="28">
        <f>IFERROR(+VLOOKUP("LDGETF"&amp;A8,'Main File'!A:O,11,0),0)</f>
        <v>0</v>
      </c>
      <c r="H8" s="28">
        <f>IFERROR(+VLOOKUP("LDGETF"&amp;A8,'Main File'!A:O,12,0),0)</f>
        <v>0</v>
      </c>
      <c r="I8" s="28">
        <f>IFERROR(+VLOOKUP("LDGETF"&amp;A8,'Main File'!A:O,13,0),0)</f>
        <v>0</v>
      </c>
      <c r="J8" s="28">
        <f>IFERROR(+VLOOKUP("LDGETF"&amp;A8,'Main File'!A:O,14,0),0)</f>
        <v>0</v>
      </c>
      <c r="K8" s="28">
        <f>IFERROR(+VLOOKUP("LDGETF"&amp;A8,'Main File'!A:O,15,0),0)</f>
        <v>0</v>
      </c>
    </row>
    <row r="9" spans="1:14" x14ac:dyDescent="0.25">
      <c r="A9" s="9">
        <f t="shared" si="0"/>
        <v>43165</v>
      </c>
      <c r="B9" s="28">
        <f>IFERROR(+VLOOKUP("LDGETF"&amp;A9,'Main File'!A:O,6,0),0)</f>
        <v>0.25000062693615233</v>
      </c>
      <c r="C9" s="28">
        <f>IFERROR(+VLOOKUP("LDGETF"&amp;A9,'Main File'!A:O,7,0),0)</f>
        <v>0</v>
      </c>
      <c r="D9" s="28">
        <f>IFERROR(+VLOOKUP("LDGETF"&amp;A9,'Main File'!A:O,8,0),0)</f>
        <v>0</v>
      </c>
      <c r="E9" s="28">
        <f>IFERROR(+VLOOKUP("LDGETF"&amp;A9,'Main File'!A:O,9,0),0)</f>
        <v>2.7000204291327806E-2</v>
      </c>
      <c r="F9" s="28">
        <f>IFERROR(+VLOOKUP("LDGETF"&amp;A9,'Main File'!A:O,10,0),0)</f>
        <v>0.27700083122748015</v>
      </c>
      <c r="G9" s="28">
        <f>IFERROR(+VLOOKUP("LDGETF"&amp;A9,'Main File'!A:O,11,0),0)</f>
        <v>0</v>
      </c>
      <c r="H9" s="28">
        <f>IFERROR(+VLOOKUP("LDGETF"&amp;A9,'Main File'!A:O,12,0),0)</f>
        <v>0</v>
      </c>
      <c r="I9" s="28">
        <f>IFERROR(+VLOOKUP("LDGETF"&amp;A9,'Main File'!A:O,13,0),0)</f>
        <v>0</v>
      </c>
      <c r="J9" s="28">
        <f>IFERROR(+VLOOKUP("LDGETF"&amp;A9,'Main File'!A:O,14,0),0)</f>
        <v>0</v>
      </c>
      <c r="K9" s="28">
        <f>IFERROR(+VLOOKUP("LDGETF"&amp;A9,'Main File'!A:O,15,0),0)</f>
        <v>0</v>
      </c>
    </row>
    <row r="10" spans="1:14" x14ac:dyDescent="0.25">
      <c r="A10" s="9">
        <f t="shared" si="0"/>
        <v>43166</v>
      </c>
      <c r="B10" s="28">
        <f>IFERROR(+VLOOKUP("LDGETF"&amp;A10,'Main File'!A:O,6,0),0)</f>
        <v>0.25000102429293286</v>
      </c>
      <c r="C10" s="28">
        <f>IFERROR(+VLOOKUP("LDGETF"&amp;A10,'Main File'!A:O,7,0),0)</f>
        <v>0</v>
      </c>
      <c r="D10" s="28">
        <f>IFERROR(+VLOOKUP("LDGETF"&amp;A10,'Main File'!A:O,8,0),0)</f>
        <v>0</v>
      </c>
      <c r="E10" s="28">
        <f>IFERROR(+VLOOKUP("LDGETF"&amp;A10,'Main File'!A:O,9,0),0)</f>
        <v>2.6999889133233305E-2</v>
      </c>
      <c r="F10" s="28">
        <f>IFERROR(+VLOOKUP("LDGETF"&amp;A10,'Main File'!A:O,10,0),0)</f>
        <v>0.27700091342616617</v>
      </c>
      <c r="G10" s="28">
        <f>IFERROR(+VLOOKUP("LDGETF"&amp;A10,'Main File'!A:O,11,0),0)</f>
        <v>0</v>
      </c>
      <c r="H10" s="28">
        <f>IFERROR(+VLOOKUP("LDGETF"&amp;A10,'Main File'!A:O,12,0),0)</f>
        <v>0</v>
      </c>
      <c r="I10" s="28">
        <f>IFERROR(+VLOOKUP("LDGETF"&amp;A10,'Main File'!A:O,13,0),0)</f>
        <v>0</v>
      </c>
      <c r="J10" s="28">
        <f>IFERROR(+VLOOKUP("LDGETF"&amp;A10,'Main File'!A:O,14,0),0)</f>
        <v>0</v>
      </c>
      <c r="K10" s="28">
        <f>IFERROR(+VLOOKUP("LDGETF"&amp;A10,'Main File'!A:O,15,0),0)</f>
        <v>0</v>
      </c>
    </row>
    <row r="11" spans="1:14" x14ac:dyDescent="0.25">
      <c r="A11" s="9">
        <f t="shared" si="0"/>
        <v>43167</v>
      </c>
      <c r="B11" s="28">
        <f>IFERROR(+VLOOKUP("LDGETF"&amp;A11,'Main File'!A:O,6,0),0)</f>
        <v>0.25000072821323333</v>
      </c>
      <c r="C11" s="28">
        <f>IFERROR(+VLOOKUP("LDGETF"&amp;A11,'Main File'!A:O,7,0),0)</f>
        <v>0</v>
      </c>
      <c r="D11" s="28">
        <f>IFERROR(+VLOOKUP("LDGETF"&amp;A11,'Main File'!A:O,8,0),0)</f>
        <v>0</v>
      </c>
      <c r="E11" s="28">
        <f>IFERROR(+VLOOKUP("LDGETF"&amp;A11,'Main File'!A:O,9,0),0)</f>
        <v>2.6999945071758878E-2</v>
      </c>
      <c r="F11" s="28">
        <f>IFERROR(+VLOOKUP("LDGETF"&amp;A11,'Main File'!A:O,10,0),0)</f>
        <v>0.27700067328499223</v>
      </c>
      <c r="G11" s="28">
        <f>IFERROR(+VLOOKUP("LDGETF"&amp;A11,'Main File'!A:O,11,0),0)</f>
        <v>0</v>
      </c>
      <c r="H11" s="28">
        <f>IFERROR(+VLOOKUP("LDGETF"&amp;A11,'Main File'!A:O,12,0),0)</f>
        <v>0</v>
      </c>
      <c r="I11" s="28">
        <f>IFERROR(+VLOOKUP("LDGETF"&amp;A11,'Main File'!A:O,13,0),0)</f>
        <v>0</v>
      </c>
      <c r="J11" s="28">
        <f>IFERROR(+VLOOKUP("LDGETF"&amp;A11,'Main File'!A:O,14,0),0)</f>
        <v>0</v>
      </c>
      <c r="K11" s="28">
        <f>IFERROR(+VLOOKUP("LDGETF"&amp;A11,'Main File'!A:O,15,0),0)</f>
        <v>0</v>
      </c>
    </row>
    <row r="12" spans="1:14" x14ac:dyDescent="0.25">
      <c r="A12" s="9">
        <f t="shared" si="0"/>
        <v>43168</v>
      </c>
      <c r="B12" s="28">
        <f>IFERROR(+VLOOKUP("LDGETF"&amp;A12,'Main File'!A:O,6,0),0)</f>
        <v>0.25000171940715427</v>
      </c>
      <c r="C12" s="28">
        <f>IFERROR(+VLOOKUP("LDGETF"&amp;A12,'Main File'!A:O,7,0),0)</f>
        <v>0</v>
      </c>
      <c r="D12" s="28">
        <f>IFERROR(+VLOOKUP("LDGETF"&amp;A12,'Main File'!A:O,8,0),0)</f>
        <v>0</v>
      </c>
      <c r="E12" s="28">
        <f>IFERROR(+VLOOKUP("LDGETF"&amp;A12,'Main File'!A:O,9,0),0)</f>
        <v>2.7000288033079217E-2</v>
      </c>
      <c r="F12" s="28">
        <f>IFERROR(+VLOOKUP("LDGETF"&amp;A12,'Main File'!A:O,10,0),0)</f>
        <v>0.27700200744023351</v>
      </c>
      <c r="G12" s="28">
        <f>IFERROR(+VLOOKUP("LDGETF"&amp;A12,'Main File'!A:O,11,0),0)</f>
        <v>0</v>
      </c>
      <c r="H12" s="28">
        <f>IFERROR(+VLOOKUP("LDGETF"&amp;A12,'Main File'!A:O,12,0),0)</f>
        <v>0</v>
      </c>
      <c r="I12" s="28">
        <f>IFERROR(+VLOOKUP("LDGETF"&amp;A12,'Main File'!A:O,13,0),0)</f>
        <v>0</v>
      </c>
      <c r="J12" s="28">
        <f>IFERROR(+VLOOKUP("LDGETF"&amp;A12,'Main File'!A:O,14,0),0)</f>
        <v>0</v>
      </c>
      <c r="K12" s="28">
        <f>IFERROR(+VLOOKUP("LDGETF"&amp;A12,'Main File'!A:O,15,0),0)</f>
        <v>0</v>
      </c>
    </row>
    <row r="13" spans="1:14" x14ac:dyDescent="0.25">
      <c r="A13" s="9">
        <f t="shared" si="0"/>
        <v>43169</v>
      </c>
      <c r="B13" s="28">
        <f>IFERROR(+VLOOKUP("LDGETF"&amp;A13,'Main File'!A:O,6,0),0)</f>
        <v>0.249999913777189</v>
      </c>
      <c r="C13" s="28">
        <f>IFERROR(+VLOOKUP("LDGETF"&amp;A13,'Main File'!A:O,7,0),0)</f>
        <v>0</v>
      </c>
      <c r="D13" s="28">
        <f>IFERROR(+VLOOKUP("LDGETF"&amp;A13,'Main File'!A:O,8,0),0)</f>
        <v>0</v>
      </c>
      <c r="E13" s="28">
        <f>IFERROR(+VLOOKUP("LDGETF"&amp;A13,'Main File'!A:O,9,0),0)</f>
        <v>2.6999957278608357E-2</v>
      </c>
      <c r="F13" s="28">
        <f>IFERROR(+VLOOKUP("LDGETF"&amp;A13,'Main File'!A:O,10,0),0)</f>
        <v>0.27699987105579738</v>
      </c>
      <c r="G13" s="28">
        <f>IFERROR(+VLOOKUP("LDGETF"&amp;A13,'Main File'!A:O,11,0),0)</f>
        <v>0</v>
      </c>
      <c r="H13" s="28">
        <f>IFERROR(+VLOOKUP("LDGETF"&amp;A13,'Main File'!A:O,12,0),0)</f>
        <v>0</v>
      </c>
      <c r="I13" s="28">
        <f>IFERROR(+VLOOKUP("LDGETF"&amp;A13,'Main File'!A:O,13,0),0)</f>
        <v>0</v>
      </c>
      <c r="J13" s="28">
        <f>IFERROR(+VLOOKUP("LDGETF"&amp;A13,'Main File'!A:O,14,0),0)</f>
        <v>0</v>
      </c>
      <c r="K13" s="28">
        <f>IFERROR(+VLOOKUP("LDGETF"&amp;A13,'Main File'!A:O,15,0),0)</f>
        <v>0</v>
      </c>
    </row>
    <row r="14" spans="1:14" x14ac:dyDescent="0.25">
      <c r="A14" s="9">
        <f t="shared" si="0"/>
        <v>43170</v>
      </c>
      <c r="B14" s="28">
        <f>IFERROR(+VLOOKUP("LDGETF"&amp;A14,'Main File'!A:O,6,0),0)</f>
        <v>0.25000024462016668</v>
      </c>
      <c r="C14" s="28">
        <f>IFERROR(+VLOOKUP("LDGETF"&amp;A14,'Main File'!A:O,7,0),0)</f>
        <v>0</v>
      </c>
      <c r="D14" s="28">
        <f>IFERROR(+VLOOKUP("LDGETF"&amp;A14,'Main File'!A:O,8,0),0)</f>
        <v>0</v>
      </c>
      <c r="E14" s="28">
        <f>IFERROR(+VLOOKUP("LDGETF"&amp;A14,'Main File'!A:O,9,0),0)</f>
        <v>2.7000675679436214E-2</v>
      </c>
      <c r="F14" s="28">
        <f>IFERROR(+VLOOKUP("LDGETF"&amp;A14,'Main File'!A:O,10,0),0)</f>
        <v>0.27700092029960288</v>
      </c>
      <c r="G14" s="28">
        <f>IFERROR(+VLOOKUP("LDGETF"&amp;A14,'Main File'!A:O,11,0),0)</f>
        <v>0</v>
      </c>
      <c r="H14" s="28">
        <f>IFERROR(+VLOOKUP("LDGETF"&amp;A14,'Main File'!A:O,12,0),0)</f>
        <v>0</v>
      </c>
      <c r="I14" s="28">
        <f>IFERROR(+VLOOKUP("LDGETF"&amp;A14,'Main File'!A:O,13,0),0)</f>
        <v>0</v>
      </c>
      <c r="J14" s="28">
        <f>IFERROR(+VLOOKUP("LDGETF"&amp;A14,'Main File'!A:O,14,0),0)</f>
        <v>0</v>
      </c>
      <c r="K14" s="28">
        <f>IFERROR(+VLOOKUP("LDGETF"&amp;A14,'Main File'!A:O,15,0),0)</f>
        <v>0</v>
      </c>
    </row>
    <row r="15" spans="1:14" x14ac:dyDescent="0.25">
      <c r="A15" s="9">
        <f t="shared" si="0"/>
        <v>43171</v>
      </c>
      <c r="B15" s="28">
        <f>IFERROR(+VLOOKUP("LDGETF"&amp;A15,'Main File'!A:O,6,0),0)</f>
        <v>0.25000087482753619</v>
      </c>
      <c r="C15" s="28">
        <f>IFERROR(+VLOOKUP("LDGETF"&amp;A15,'Main File'!A:O,7,0),0)</f>
        <v>0</v>
      </c>
      <c r="D15" s="28">
        <f>IFERROR(+VLOOKUP("LDGETF"&amp;A15,'Main File'!A:O,8,0),0)</f>
        <v>0</v>
      </c>
      <c r="E15" s="28">
        <f>IFERROR(+VLOOKUP("LDGETF"&amp;A15,'Main File'!A:O,9,0),0)</f>
        <v>2.7000538342967409E-2</v>
      </c>
      <c r="F15" s="28">
        <f>IFERROR(+VLOOKUP("LDGETF"&amp;A15,'Main File'!A:O,10,0),0)</f>
        <v>0.27700141317050359</v>
      </c>
      <c r="G15" s="28">
        <f>IFERROR(+VLOOKUP("LDGETF"&amp;A15,'Main File'!A:O,11,0),0)</f>
        <v>0</v>
      </c>
      <c r="H15" s="28">
        <f>IFERROR(+VLOOKUP("LDGETF"&amp;A15,'Main File'!A:O,12,0),0)</f>
        <v>0</v>
      </c>
      <c r="I15" s="28">
        <f>IFERROR(+VLOOKUP("LDGETF"&amp;A15,'Main File'!A:O,13,0),0)</f>
        <v>0</v>
      </c>
      <c r="J15" s="28">
        <f>IFERROR(+VLOOKUP("LDGETF"&amp;A15,'Main File'!A:O,14,0),0)</f>
        <v>0</v>
      </c>
      <c r="K15" s="28">
        <f>IFERROR(+VLOOKUP("LDGETF"&amp;A15,'Main File'!A:O,15,0),0)</f>
        <v>0</v>
      </c>
    </row>
    <row r="16" spans="1:14" x14ac:dyDescent="0.25">
      <c r="A16" s="9">
        <f t="shared" si="0"/>
        <v>43172</v>
      </c>
      <c r="B16" s="28">
        <f>IFERROR(+VLOOKUP("LDGETF"&amp;A16,'Main File'!A:O,6,0),0)</f>
        <v>0.2500011566571777</v>
      </c>
      <c r="C16" s="28">
        <f>IFERROR(+VLOOKUP("LDGETF"&amp;A16,'Main File'!A:O,7,0),0)</f>
        <v>0</v>
      </c>
      <c r="D16" s="28">
        <f>IFERROR(+VLOOKUP("LDGETF"&amp;A16,'Main File'!A:O,8,0),0)</f>
        <v>0</v>
      </c>
      <c r="E16" s="28">
        <f>IFERROR(+VLOOKUP("LDGETF"&amp;A16,'Main File'!A:O,9,0),0)</f>
        <v>2.6999772280811785E-2</v>
      </c>
      <c r="F16" s="28">
        <f>IFERROR(+VLOOKUP("LDGETF"&amp;A16,'Main File'!A:O,10,0),0)</f>
        <v>0.2770009289379895</v>
      </c>
      <c r="G16" s="28">
        <f>IFERROR(+VLOOKUP("LDGETF"&amp;A16,'Main File'!A:O,11,0),0)</f>
        <v>0</v>
      </c>
      <c r="H16" s="28">
        <f>IFERROR(+VLOOKUP("LDGETF"&amp;A16,'Main File'!A:O,12,0),0)</f>
        <v>0</v>
      </c>
      <c r="I16" s="28">
        <f>IFERROR(+VLOOKUP("LDGETF"&amp;A16,'Main File'!A:O,13,0),0)</f>
        <v>0</v>
      </c>
      <c r="J16" s="28">
        <f>IFERROR(+VLOOKUP("LDGETF"&amp;A16,'Main File'!A:O,14,0),0)</f>
        <v>0</v>
      </c>
      <c r="K16" s="28">
        <f>IFERROR(+VLOOKUP("LDGETF"&amp;A16,'Main File'!A:O,15,0),0)</f>
        <v>0</v>
      </c>
    </row>
    <row r="17" spans="1:11" x14ac:dyDescent="0.25">
      <c r="A17" s="9">
        <f t="shared" si="0"/>
        <v>43173</v>
      </c>
      <c r="B17" s="28">
        <f>IFERROR(+VLOOKUP("LDGETF"&amp;A17,'Main File'!A:O,6,0),0)</f>
        <v>0.25000129630474976</v>
      </c>
      <c r="C17" s="28">
        <f>IFERROR(+VLOOKUP("LDGETF"&amp;A17,'Main File'!A:O,7,0),0)</f>
        <v>0</v>
      </c>
      <c r="D17" s="28">
        <f>IFERROR(+VLOOKUP("LDGETF"&amp;A17,'Main File'!A:O,8,0),0)</f>
        <v>0</v>
      </c>
      <c r="E17" s="28">
        <f>IFERROR(+VLOOKUP("LDGETF"&amp;A17,'Main File'!A:O,9,0),0)</f>
        <v>2.6999856055628133E-2</v>
      </c>
      <c r="F17" s="28">
        <f>IFERROR(+VLOOKUP("LDGETF"&amp;A17,'Main File'!A:O,10,0),0)</f>
        <v>0.27700115236037792</v>
      </c>
      <c r="G17" s="28">
        <f>IFERROR(+VLOOKUP("LDGETF"&amp;A17,'Main File'!A:O,11,0),0)</f>
        <v>0</v>
      </c>
      <c r="H17" s="28">
        <f>IFERROR(+VLOOKUP("LDGETF"&amp;A17,'Main File'!A:O,12,0),0)</f>
        <v>0</v>
      </c>
      <c r="I17" s="28">
        <f>IFERROR(+VLOOKUP("LDGETF"&amp;A17,'Main File'!A:O,13,0),0)</f>
        <v>0</v>
      </c>
      <c r="J17" s="28">
        <f>IFERROR(+VLOOKUP("LDGETF"&amp;A17,'Main File'!A:O,14,0),0)</f>
        <v>0</v>
      </c>
      <c r="K17" s="28">
        <f>IFERROR(+VLOOKUP("LDGETF"&amp;A17,'Main File'!A:O,15,0),0)</f>
        <v>0</v>
      </c>
    </row>
    <row r="18" spans="1:11" x14ac:dyDescent="0.25">
      <c r="A18" s="9">
        <f t="shared" si="0"/>
        <v>43174</v>
      </c>
      <c r="B18" s="28">
        <f>IFERROR(+VLOOKUP("LDGETF"&amp;A18,'Main File'!A:O,6,0),0)</f>
        <v>0.25000096277312445</v>
      </c>
      <c r="C18" s="28">
        <f>IFERROR(+VLOOKUP("LDGETF"&amp;A18,'Main File'!A:O,7,0),0)</f>
        <v>0</v>
      </c>
      <c r="D18" s="28">
        <f>IFERROR(+VLOOKUP("LDGETF"&amp;A18,'Main File'!A:O,8,0),0)</f>
        <v>0</v>
      </c>
      <c r="E18" s="28">
        <f>IFERROR(+VLOOKUP("LDGETF"&amp;A18,'Main File'!A:O,9,0),0)</f>
        <v>2.7000293221742071E-2</v>
      </c>
      <c r="F18" s="28">
        <f>IFERROR(+VLOOKUP("LDGETF"&amp;A18,'Main File'!A:O,10,0),0)</f>
        <v>0.27700125599486652</v>
      </c>
      <c r="G18" s="28">
        <f>IFERROR(+VLOOKUP("LDGETF"&amp;A18,'Main File'!A:O,11,0),0)</f>
        <v>0</v>
      </c>
      <c r="H18" s="28">
        <f>IFERROR(+VLOOKUP("LDGETF"&amp;A18,'Main File'!A:O,12,0),0)</f>
        <v>0</v>
      </c>
      <c r="I18" s="28">
        <f>IFERROR(+VLOOKUP("LDGETF"&amp;A18,'Main File'!A:O,13,0),0)</f>
        <v>0</v>
      </c>
      <c r="J18" s="28">
        <f>IFERROR(+VLOOKUP("LDGETF"&amp;A18,'Main File'!A:O,14,0),0)</f>
        <v>0</v>
      </c>
      <c r="K18" s="28">
        <f>IFERROR(+VLOOKUP("LDGETF"&amp;A18,'Main File'!A:O,15,0),0)</f>
        <v>0</v>
      </c>
    </row>
    <row r="19" spans="1:11" x14ac:dyDescent="0.25">
      <c r="A19" s="9">
        <f t="shared" si="0"/>
        <v>43175</v>
      </c>
      <c r="B19" s="28">
        <f>IFERROR(+VLOOKUP("LDGETF"&amp;A19,'Main File'!A:O,6,0),0)</f>
        <v>0.25000056650699215</v>
      </c>
      <c r="C19" s="28">
        <f>IFERROR(+VLOOKUP("LDGETF"&amp;A19,'Main File'!A:O,7,0),0)</f>
        <v>0</v>
      </c>
      <c r="D19" s="28">
        <f>IFERROR(+VLOOKUP("LDGETF"&amp;A19,'Main File'!A:O,8,0),0)</f>
        <v>0</v>
      </c>
      <c r="E19" s="28">
        <f>IFERROR(+VLOOKUP("LDGETF"&amp;A19,'Main File'!A:O,9,0),0)</f>
        <v>2.7000678128168597E-2</v>
      </c>
      <c r="F19" s="28">
        <f>IFERROR(+VLOOKUP("LDGETF"&amp;A19,'Main File'!A:O,10,0),0)</f>
        <v>0.27700124463516074</v>
      </c>
      <c r="G19" s="28">
        <f>IFERROR(+VLOOKUP("LDGETF"&amp;A19,'Main File'!A:O,11,0),0)</f>
        <v>0</v>
      </c>
      <c r="H19" s="28">
        <f>IFERROR(+VLOOKUP("LDGETF"&amp;A19,'Main File'!A:O,12,0),0)</f>
        <v>0</v>
      </c>
      <c r="I19" s="28">
        <f>IFERROR(+VLOOKUP("LDGETF"&amp;A19,'Main File'!A:O,13,0),0)</f>
        <v>0</v>
      </c>
      <c r="J19" s="28">
        <f>IFERROR(+VLOOKUP("LDGETF"&amp;A19,'Main File'!A:O,14,0),0)</f>
        <v>0</v>
      </c>
      <c r="K19" s="28">
        <f>IFERROR(+VLOOKUP("LDGETF"&amp;A19,'Main File'!A:O,15,0),0)</f>
        <v>0</v>
      </c>
    </row>
    <row r="20" spans="1:11" x14ac:dyDescent="0.25">
      <c r="A20" s="9">
        <f t="shared" si="0"/>
        <v>43176</v>
      </c>
      <c r="B20" s="28">
        <f>IFERROR(+VLOOKUP("LDGETF"&amp;A20,'Main File'!A:O,6,0),0)</f>
        <v>0.25000061880520136</v>
      </c>
      <c r="C20" s="28">
        <f>IFERROR(+VLOOKUP("LDGETF"&amp;A20,'Main File'!A:O,7,0),0)</f>
        <v>0</v>
      </c>
      <c r="D20" s="28">
        <f>IFERROR(+VLOOKUP("LDGETF"&amp;A20,'Main File'!A:O,8,0),0)</f>
        <v>0</v>
      </c>
      <c r="E20" s="28">
        <f>IFERROR(+VLOOKUP("LDGETF"&amp;A20,'Main File'!A:O,9,0),0)</f>
        <v>2.7000381450761706E-2</v>
      </c>
      <c r="F20" s="28">
        <f>IFERROR(+VLOOKUP("LDGETF"&amp;A20,'Main File'!A:O,10,0),0)</f>
        <v>0.27700100025596308</v>
      </c>
      <c r="G20" s="28">
        <f>IFERROR(+VLOOKUP("LDGETF"&amp;A20,'Main File'!A:O,11,0),0)</f>
        <v>0</v>
      </c>
      <c r="H20" s="28">
        <f>IFERROR(+VLOOKUP("LDGETF"&amp;A20,'Main File'!A:O,12,0),0)</f>
        <v>0</v>
      </c>
      <c r="I20" s="28">
        <f>IFERROR(+VLOOKUP("LDGETF"&amp;A20,'Main File'!A:O,13,0),0)</f>
        <v>0</v>
      </c>
      <c r="J20" s="28">
        <f>IFERROR(+VLOOKUP("LDGETF"&amp;A20,'Main File'!A:O,14,0),0)</f>
        <v>0</v>
      </c>
      <c r="K20" s="28">
        <f>IFERROR(+VLOOKUP("LDGETF"&amp;A20,'Main File'!A:O,15,0),0)</f>
        <v>0</v>
      </c>
    </row>
    <row r="21" spans="1:11" x14ac:dyDescent="0.25">
      <c r="A21" s="9">
        <f t="shared" si="0"/>
        <v>43177</v>
      </c>
      <c r="B21" s="28">
        <f>IFERROR(+VLOOKUP("LDGETF"&amp;A21,'Main File'!A:O,6,0),0)</f>
        <v>0.25000119616564587</v>
      </c>
      <c r="C21" s="28">
        <f>IFERROR(+VLOOKUP("LDGETF"&amp;A21,'Main File'!A:O,7,0),0)</f>
        <v>0</v>
      </c>
      <c r="D21" s="28">
        <f>IFERROR(+VLOOKUP("LDGETF"&amp;A21,'Main File'!A:O,8,0),0)</f>
        <v>0</v>
      </c>
      <c r="E21" s="28">
        <f>IFERROR(+VLOOKUP("LDGETF"&amp;A21,'Main File'!A:O,9,0),0)</f>
        <v>2.7000085727485499E-2</v>
      </c>
      <c r="F21" s="28">
        <f>IFERROR(+VLOOKUP("LDGETF"&amp;A21,'Main File'!A:O,10,0),0)</f>
        <v>0.27700128189313139</v>
      </c>
      <c r="G21" s="28">
        <f>IFERROR(+VLOOKUP("LDGETF"&amp;A21,'Main File'!A:O,11,0),0)</f>
        <v>0</v>
      </c>
      <c r="H21" s="28">
        <f>IFERROR(+VLOOKUP("LDGETF"&amp;A21,'Main File'!A:O,12,0),0)</f>
        <v>0</v>
      </c>
      <c r="I21" s="28">
        <f>IFERROR(+VLOOKUP("LDGETF"&amp;A21,'Main File'!A:O,13,0),0)</f>
        <v>0</v>
      </c>
      <c r="J21" s="28">
        <f>IFERROR(+VLOOKUP("LDGETF"&amp;A21,'Main File'!A:O,14,0),0)</f>
        <v>0</v>
      </c>
      <c r="K21" s="28">
        <f>IFERROR(+VLOOKUP("LDGETF"&amp;A21,'Main File'!A:O,15,0),0)</f>
        <v>0</v>
      </c>
    </row>
    <row r="22" spans="1:11" x14ac:dyDescent="0.25">
      <c r="A22" s="9">
        <f t="shared" si="0"/>
        <v>43178</v>
      </c>
      <c r="B22" s="28">
        <f>IFERROR(+VLOOKUP("LDGETF"&amp;A22,'Main File'!A:O,6,0),0)</f>
        <v>0.25000040492877018</v>
      </c>
      <c r="C22" s="28">
        <f>IFERROR(+VLOOKUP("LDGETF"&amp;A22,'Main File'!A:O,7,0),0)</f>
        <v>0</v>
      </c>
      <c r="D22" s="28">
        <f>IFERROR(+VLOOKUP("LDGETF"&amp;A22,'Main File'!A:O,8,0),0)</f>
        <v>0</v>
      </c>
      <c r="E22" s="28">
        <f>IFERROR(+VLOOKUP("LDGETF"&amp;A22,'Main File'!A:O,9,0),0)</f>
        <v>2.7000433810041465E-2</v>
      </c>
      <c r="F22" s="28">
        <f>IFERROR(+VLOOKUP("LDGETF"&amp;A22,'Main File'!A:O,10,0),0)</f>
        <v>0.27700083873881165</v>
      </c>
      <c r="G22" s="28">
        <f>IFERROR(+VLOOKUP("LDGETF"&amp;A22,'Main File'!A:O,11,0),0)</f>
        <v>0</v>
      </c>
      <c r="H22" s="28">
        <f>IFERROR(+VLOOKUP("LDGETF"&amp;A22,'Main File'!A:O,12,0),0)</f>
        <v>0</v>
      </c>
      <c r="I22" s="28">
        <f>IFERROR(+VLOOKUP("LDGETF"&amp;A22,'Main File'!A:O,13,0),0)</f>
        <v>0</v>
      </c>
      <c r="J22" s="28">
        <f>IFERROR(+VLOOKUP("LDGETF"&amp;A22,'Main File'!A:O,14,0),0)</f>
        <v>0</v>
      </c>
      <c r="K22" s="28">
        <f>IFERROR(+VLOOKUP("LDGETF"&amp;A22,'Main File'!A:O,15,0),0)</f>
        <v>0</v>
      </c>
    </row>
    <row r="23" spans="1:11" x14ac:dyDescent="0.25">
      <c r="A23" s="9">
        <f t="shared" si="0"/>
        <v>43179</v>
      </c>
      <c r="B23" s="28">
        <f>IFERROR(+VLOOKUP("LDGETF"&amp;A23,'Main File'!A:O,6,0),0)</f>
        <v>0.24999962770386155</v>
      </c>
      <c r="C23" s="28">
        <f>IFERROR(+VLOOKUP("LDGETF"&amp;A23,'Main File'!A:O,7,0),0)</f>
        <v>0</v>
      </c>
      <c r="D23" s="28">
        <f>IFERROR(+VLOOKUP("LDGETF"&amp;A23,'Main File'!A:O,8,0),0)</f>
        <v>0</v>
      </c>
      <c r="E23" s="28">
        <f>IFERROR(+VLOOKUP("LDGETF"&amp;A23,'Main File'!A:O,9,0),0)</f>
        <v>2.7000393641657325E-2</v>
      </c>
      <c r="F23" s="28">
        <f>IFERROR(+VLOOKUP("LDGETF"&amp;A23,'Main File'!A:O,10,0),0)</f>
        <v>0.27700002134551888</v>
      </c>
      <c r="G23" s="28">
        <f>IFERROR(+VLOOKUP("LDGETF"&amp;A23,'Main File'!A:O,11,0),0)</f>
        <v>0</v>
      </c>
      <c r="H23" s="28">
        <f>IFERROR(+VLOOKUP("LDGETF"&amp;A23,'Main File'!A:O,12,0),0)</f>
        <v>0</v>
      </c>
      <c r="I23" s="28">
        <f>IFERROR(+VLOOKUP("LDGETF"&amp;A23,'Main File'!A:O,13,0),0)</f>
        <v>0</v>
      </c>
      <c r="J23" s="28">
        <f>IFERROR(+VLOOKUP("LDGETF"&amp;A23,'Main File'!A:O,14,0),0)</f>
        <v>0</v>
      </c>
      <c r="K23" s="28">
        <f>IFERROR(+VLOOKUP("LDGETF"&amp;A23,'Main File'!A:O,15,0),0)</f>
        <v>0</v>
      </c>
    </row>
    <row r="24" spans="1:11" x14ac:dyDescent="0.25">
      <c r="A24" s="9">
        <f t="shared" si="0"/>
        <v>43180</v>
      </c>
      <c r="B24" s="28">
        <f>IFERROR(+VLOOKUP("LDGETF"&amp;A24,'Main File'!A:O,6,0),0)</f>
        <v>0.25000129098965834</v>
      </c>
      <c r="C24" s="28">
        <f>IFERROR(+VLOOKUP("LDGETF"&amp;A24,'Main File'!A:O,7,0),0)</f>
        <v>0</v>
      </c>
      <c r="D24" s="28">
        <f>IFERROR(+VLOOKUP("LDGETF"&amp;A24,'Main File'!A:O,8,0),0)</f>
        <v>0</v>
      </c>
      <c r="E24" s="28">
        <f>IFERROR(+VLOOKUP("LDGETF"&amp;A24,'Main File'!A:O,9,0),0)</f>
        <v>2.7000427425917149E-2</v>
      </c>
      <c r="F24" s="28">
        <f>IFERROR(+VLOOKUP("LDGETF"&amp;A24,'Main File'!A:O,10,0),0)</f>
        <v>0.27700171841557547</v>
      </c>
      <c r="G24" s="28">
        <f>IFERROR(+VLOOKUP("LDGETF"&amp;A24,'Main File'!A:O,11,0),0)</f>
        <v>0</v>
      </c>
      <c r="H24" s="28">
        <f>IFERROR(+VLOOKUP("LDGETF"&amp;A24,'Main File'!A:O,12,0),0)</f>
        <v>0</v>
      </c>
      <c r="I24" s="28">
        <f>IFERROR(+VLOOKUP("LDGETF"&amp;A24,'Main File'!A:O,13,0),0)</f>
        <v>0</v>
      </c>
      <c r="J24" s="28">
        <f>IFERROR(+VLOOKUP("LDGETF"&amp;A24,'Main File'!A:O,14,0),0)</f>
        <v>0</v>
      </c>
      <c r="K24" s="28">
        <f>IFERROR(+VLOOKUP("LDGETF"&amp;A24,'Main File'!A:O,15,0),0)</f>
        <v>0</v>
      </c>
    </row>
    <row r="25" spans="1:11" x14ac:dyDescent="0.25">
      <c r="A25" s="9">
        <f t="shared" si="0"/>
        <v>43181</v>
      </c>
      <c r="B25" s="28">
        <f>IFERROR(+VLOOKUP("LDGETF"&amp;A25,'Main File'!A:O,6,0),0)</f>
        <v>0.25000147491228808</v>
      </c>
      <c r="C25" s="28">
        <f>IFERROR(+VLOOKUP("LDGETF"&amp;A25,'Main File'!A:O,7,0),0)</f>
        <v>0</v>
      </c>
      <c r="D25" s="28">
        <f>IFERROR(+VLOOKUP("LDGETF"&amp;A25,'Main File'!A:O,8,0),0)</f>
        <v>0</v>
      </c>
      <c r="E25" s="28">
        <f>IFERROR(+VLOOKUP("LDGETF"&amp;A25,'Main File'!A:O,9,0),0)</f>
        <v>2.6999842740646696E-2</v>
      </c>
      <c r="F25" s="28">
        <f>IFERROR(+VLOOKUP("LDGETF"&amp;A25,'Main File'!A:O,10,0),0)</f>
        <v>0.27700131765293479</v>
      </c>
      <c r="G25" s="28">
        <f>IFERROR(+VLOOKUP("LDGETF"&amp;A25,'Main File'!A:O,11,0),0)</f>
        <v>0</v>
      </c>
      <c r="H25" s="28">
        <f>IFERROR(+VLOOKUP("LDGETF"&amp;A25,'Main File'!A:O,12,0),0)</f>
        <v>0</v>
      </c>
      <c r="I25" s="28">
        <f>IFERROR(+VLOOKUP("LDGETF"&amp;A25,'Main File'!A:O,13,0),0)</f>
        <v>0</v>
      </c>
      <c r="J25" s="28">
        <f>IFERROR(+VLOOKUP("LDGETF"&amp;A25,'Main File'!A:O,14,0),0)</f>
        <v>0</v>
      </c>
      <c r="K25" s="28">
        <f>IFERROR(+VLOOKUP("LDGETF"&amp;A25,'Main File'!A:O,15,0),0)</f>
        <v>0</v>
      </c>
    </row>
    <row r="26" spans="1:11" x14ac:dyDescent="0.25">
      <c r="A26" s="9">
        <f t="shared" si="0"/>
        <v>43182</v>
      </c>
      <c r="B26" s="28">
        <f>IFERROR(+VLOOKUP("LDGETF"&amp;A26,'Main File'!A:O,6,0),0)</f>
        <v>0.25000159721452697</v>
      </c>
      <c r="C26" s="28">
        <f>IFERROR(+VLOOKUP("LDGETF"&amp;A26,'Main File'!A:O,7,0),0)</f>
        <v>0</v>
      </c>
      <c r="D26" s="28">
        <f>IFERROR(+VLOOKUP("LDGETF"&amp;A26,'Main File'!A:O,8,0),0)</f>
        <v>0</v>
      </c>
      <c r="E26" s="28">
        <f>IFERROR(+VLOOKUP("LDGETF"&amp;A26,'Main File'!A:O,9,0),0)</f>
        <v>2.7000325475517225E-2</v>
      </c>
      <c r="F26" s="28">
        <f>IFERROR(+VLOOKUP("LDGETF"&amp;A26,'Main File'!A:O,10,0),0)</f>
        <v>0.2770019226900442</v>
      </c>
      <c r="G26" s="28">
        <f>IFERROR(+VLOOKUP("LDGETF"&amp;A26,'Main File'!A:O,11,0),0)</f>
        <v>0</v>
      </c>
      <c r="H26" s="28">
        <f>IFERROR(+VLOOKUP("LDGETF"&amp;A26,'Main File'!A:O,12,0),0)</f>
        <v>0</v>
      </c>
      <c r="I26" s="28">
        <f>IFERROR(+VLOOKUP("LDGETF"&amp;A26,'Main File'!A:O,13,0),0)</f>
        <v>0</v>
      </c>
      <c r="J26" s="28">
        <f>IFERROR(+VLOOKUP("LDGETF"&amp;A26,'Main File'!A:O,14,0),0)</f>
        <v>0</v>
      </c>
      <c r="K26" s="28">
        <f>IFERROR(+VLOOKUP("LDGETF"&amp;A26,'Main File'!A:O,15,0),0)</f>
        <v>0</v>
      </c>
    </row>
    <row r="27" spans="1:11" x14ac:dyDescent="0.25">
      <c r="A27" s="9">
        <f t="shared" si="0"/>
        <v>43183</v>
      </c>
      <c r="B27" s="28">
        <f>IFERROR(+VLOOKUP("LDGETF"&amp;A27,'Main File'!A:O,6,0),0)</f>
        <v>0.25000004525789732</v>
      </c>
      <c r="C27" s="28">
        <f>IFERROR(+VLOOKUP("LDGETF"&amp;A27,'Main File'!A:O,7,0),0)</f>
        <v>0</v>
      </c>
      <c r="D27" s="28">
        <f>IFERROR(+VLOOKUP("LDGETF"&amp;A27,'Main File'!A:O,8,0),0)</f>
        <v>0</v>
      </c>
      <c r="E27" s="28">
        <f>IFERROR(+VLOOKUP("LDGETF"&amp;A27,'Main File'!A:O,9,0),0)</f>
        <v>2.7000023489315874E-2</v>
      </c>
      <c r="F27" s="28">
        <f>IFERROR(+VLOOKUP("LDGETF"&amp;A27,'Main File'!A:O,10,0),0)</f>
        <v>0.27700006874721317</v>
      </c>
      <c r="G27" s="28">
        <f>IFERROR(+VLOOKUP("LDGETF"&amp;A27,'Main File'!A:O,11,0),0)</f>
        <v>0</v>
      </c>
      <c r="H27" s="28">
        <f>IFERROR(+VLOOKUP("LDGETF"&amp;A27,'Main File'!A:O,12,0),0)</f>
        <v>0</v>
      </c>
      <c r="I27" s="28">
        <f>IFERROR(+VLOOKUP("LDGETF"&amp;A27,'Main File'!A:O,13,0),0)</f>
        <v>0</v>
      </c>
      <c r="J27" s="28">
        <f>IFERROR(+VLOOKUP("LDGETF"&amp;A27,'Main File'!A:O,14,0),0)</f>
        <v>0</v>
      </c>
      <c r="K27" s="28">
        <f>IFERROR(+VLOOKUP("LDGETF"&amp;A27,'Main File'!A:O,15,0),0)</f>
        <v>0</v>
      </c>
    </row>
    <row r="28" spans="1:11" x14ac:dyDescent="0.25">
      <c r="A28" s="9">
        <f t="shared" si="0"/>
        <v>43184</v>
      </c>
      <c r="B28" s="28">
        <f>IFERROR(+VLOOKUP("LDGETF"&amp;A28,'Main File'!A:O,6,0),0)</f>
        <v>0.25000058604332193</v>
      </c>
      <c r="C28" s="28">
        <f>IFERROR(+VLOOKUP("LDGETF"&amp;A28,'Main File'!A:O,7,0),0)</f>
        <v>0</v>
      </c>
      <c r="D28" s="28">
        <f>IFERROR(+VLOOKUP("LDGETF"&amp;A28,'Main File'!A:O,8,0),0)</f>
        <v>0</v>
      </c>
      <c r="E28" s="28">
        <f>IFERROR(+VLOOKUP("LDGETF"&amp;A28,'Main File'!A:O,9,0),0)</f>
        <v>2.6999724401296419E-2</v>
      </c>
      <c r="F28" s="28">
        <f>IFERROR(+VLOOKUP("LDGETF"&amp;A28,'Main File'!A:O,10,0),0)</f>
        <v>0.27700031044461837</v>
      </c>
      <c r="G28" s="28">
        <f>IFERROR(+VLOOKUP("LDGETF"&amp;A28,'Main File'!A:O,11,0),0)</f>
        <v>0</v>
      </c>
      <c r="H28" s="28">
        <f>IFERROR(+VLOOKUP("LDGETF"&amp;A28,'Main File'!A:O,12,0),0)</f>
        <v>0</v>
      </c>
      <c r="I28" s="28">
        <f>IFERROR(+VLOOKUP("LDGETF"&amp;A28,'Main File'!A:O,13,0),0)</f>
        <v>0</v>
      </c>
      <c r="J28" s="28">
        <f>IFERROR(+VLOOKUP("LDGETF"&amp;A28,'Main File'!A:O,14,0),0)</f>
        <v>0</v>
      </c>
      <c r="K28" s="28">
        <f>IFERROR(+VLOOKUP("LDGETF"&amp;A28,'Main File'!A:O,15,0),0)</f>
        <v>0</v>
      </c>
    </row>
    <row r="29" spans="1:11" x14ac:dyDescent="0.25">
      <c r="A29" s="9">
        <f t="shared" si="0"/>
        <v>43185</v>
      </c>
      <c r="B29" s="28">
        <f>IFERROR(+VLOOKUP("LDGETF"&amp;A29,'Main File'!A:O,6,0),0)</f>
        <v>0.25000081823497528</v>
      </c>
      <c r="C29" s="28">
        <f>IFERROR(+VLOOKUP("LDGETF"&amp;A29,'Main File'!A:O,7,0),0)</f>
        <v>0</v>
      </c>
      <c r="D29" s="28">
        <f>IFERROR(+VLOOKUP("LDGETF"&amp;A29,'Main File'!A:O,8,0),0)</f>
        <v>0</v>
      </c>
      <c r="E29" s="28">
        <f>IFERROR(+VLOOKUP("LDGETF"&amp;A29,'Main File'!A:O,9,0),0)</f>
        <v>2.6999708880381539E-2</v>
      </c>
      <c r="F29" s="28">
        <f>IFERROR(+VLOOKUP("LDGETF"&amp;A29,'Main File'!A:O,10,0),0)</f>
        <v>0.27700052711535683</v>
      </c>
      <c r="G29" s="28">
        <f>IFERROR(+VLOOKUP("LDGETF"&amp;A29,'Main File'!A:O,11,0),0)</f>
        <v>0</v>
      </c>
      <c r="H29" s="28">
        <f>IFERROR(+VLOOKUP("LDGETF"&amp;A29,'Main File'!A:O,12,0),0)</f>
        <v>0</v>
      </c>
      <c r="I29" s="28">
        <f>IFERROR(+VLOOKUP("LDGETF"&amp;A29,'Main File'!A:O,13,0),0)</f>
        <v>0</v>
      </c>
      <c r="J29" s="28">
        <f>IFERROR(+VLOOKUP("LDGETF"&amp;A29,'Main File'!A:O,14,0),0)</f>
        <v>0</v>
      </c>
      <c r="K29" s="28">
        <f>IFERROR(+VLOOKUP("LDGETF"&amp;A29,'Main File'!A:O,15,0),0)</f>
        <v>0</v>
      </c>
    </row>
    <row r="30" spans="1:11" x14ac:dyDescent="0.25">
      <c r="A30" s="9">
        <f t="shared" si="0"/>
        <v>43186</v>
      </c>
      <c r="B30" s="28">
        <f>IFERROR(+VLOOKUP("LDGETF"&amp;A30,'Main File'!A:O,6,0),0)</f>
        <v>0</v>
      </c>
      <c r="C30" s="28">
        <f>IFERROR(+VLOOKUP("LDGETF"&amp;A30,'Main File'!A:O,7,0),0)</f>
        <v>0</v>
      </c>
      <c r="D30" s="28">
        <f>IFERROR(+VLOOKUP("LDGETF"&amp;A30,'Main File'!A:O,8,0),0)</f>
        <v>0</v>
      </c>
      <c r="E30" s="28">
        <f>IFERROR(+VLOOKUP("LDGETF"&amp;A30,'Main File'!A:O,9,0),0)</f>
        <v>0</v>
      </c>
      <c r="F30" s="28">
        <f>IFERROR(+VLOOKUP("LDGETF"&amp;A30,'Main File'!A:O,10,0),0)</f>
        <v>0</v>
      </c>
      <c r="G30" s="28">
        <f>IFERROR(+VLOOKUP("LDGETF"&amp;A30,'Main File'!A:O,11,0),0)</f>
        <v>0</v>
      </c>
      <c r="H30" s="28">
        <f>IFERROR(+VLOOKUP("LDGETF"&amp;A30,'Main File'!A:O,12,0),0)</f>
        <v>0</v>
      </c>
      <c r="I30" s="28">
        <f>IFERROR(+VLOOKUP("LDGETF"&amp;A30,'Main File'!A:O,13,0),0)</f>
        <v>0</v>
      </c>
      <c r="J30" s="28">
        <f>IFERROR(+VLOOKUP("LDGETF"&amp;A30,'Main File'!A:O,14,0),0)</f>
        <v>0</v>
      </c>
      <c r="K30" s="28">
        <f>IFERROR(+VLOOKUP("LDGETF"&amp;A30,'Main File'!A:O,15,0),0)</f>
        <v>0</v>
      </c>
    </row>
    <row r="31" spans="1:11" x14ac:dyDescent="0.25">
      <c r="A31" s="9">
        <f t="shared" si="0"/>
        <v>43187</v>
      </c>
      <c r="B31" s="28">
        <f>IFERROR(+VLOOKUP("LDGETF"&amp;A31,'Main File'!A:O,6,0),0)</f>
        <v>0</v>
      </c>
      <c r="C31" s="28">
        <f>IFERROR(+VLOOKUP("LDGETF"&amp;A31,'Main File'!A:O,7,0),0)</f>
        <v>0</v>
      </c>
      <c r="D31" s="28">
        <f>IFERROR(+VLOOKUP("LDGETF"&amp;A31,'Main File'!A:O,8,0),0)</f>
        <v>0</v>
      </c>
      <c r="E31" s="28">
        <f>IFERROR(+VLOOKUP("LDGETF"&amp;A31,'Main File'!A:O,9,0),0)</f>
        <v>0</v>
      </c>
      <c r="F31" s="28">
        <f>IFERROR(+VLOOKUP("LDGETF"&amp;A31,'Main File'!A:O,10,0),0)</f>
        <v>0</v>
      </c>
      <c r="G31" s="28">
        <f>IFERROR(+VLOOKUP("LDGETF"&amp;A31,'Main File'!A:O,11,0),0)</f>
        <v>0</v>
      </c>
      <c r="H31" s="28">
        <f>IFERROR(+VLOOKUP("LDGETF"&amp;A31,'Main File'!A:O,12,0),0)</f>
        <v>0</v>
      </c>
      <c r="I31" s="28">
        <f>IFERROR(+VLOOKUP("LDGETF"&amp;A31,'Main File'!A:O,13,0),0)</f>
        <v>0</v>
      </c>
      <c r="J31" s="28">
        <f>IFERROR(+VLOOKUP("LDGETF"&amp;A31,'Main File'!A:O,14,0),0)</f>
        <v>0</v>
      </c>
      <c r="K31" s="28">
        <f>IFERROR(+VLOOKUP("LDGETF"&amp;A31,'Main File'!A:O,15,0),0)</f>
        <v>0</v>
      </c>
    </row>
    <row r="32" spans="1:11" x14ac:dyDescent="0.25">
      <c r="A32" s="9">
        <f t="shared" si="0"/>
        <v>43188</v>
      </c>
      <c r="B32" s="28">
        <f>IFERROR(+VLOOKUP("LDGETF"&amp;A32,'Main File'!A:O,6,0),0)</f>
        <v>0</v>
      </c>
      <c r="C32" s="28">
        <f>IFERROR(+VLOOKUP("LDGETF"&amp;A32,'Main File'!A:O,7,0),0)</f>
        <v>0</v>
      </c>
      <c r="D32" s="28">
        <f>IFERROR(+VLOOKUP("LDGETF"&amp;A32,'Main File'!A:O,8,0),0)</f>
        <v>0</v>
      </c>
      <c r="E32" s="28">
        <f>IFERROR(+VLOOKUP("LDGETF"&amp;A32,'Main File'!A:O,9,0),0)</f>
        <v>0</v>
      </c>
      <c r="F32" s="28">
        <f>IFERROR(+VLOOKUP("LDGETF"&amp;A32,'Main File'!A:O,10,0),0)</f>
        <v>0</v>
      </c>
      <c r="G32" s="28">
        <f>IFERROR(+VLOOKUP("LDGETF"&amp;A32,'Main File'!A:O,11,0),0)</f>
        <v>0</v>
      </c>
      <c r="H32" s="28">
        <f>IFERROR(+VLOOKUP("LDGETF"&amp;A32,'Main File'!A:O,12,0),0)</f>
        <v>0</v>
      </c>
      <c r="I32" s="28">
        <f>IFERROR(+VLOOKUP("LDGETF"&amp;A32,'Main File'!A:O,13,0),0)</f>
        <v>0</v>
      </c>
      <c r="J32" s="28">
        <f>IFERROR(+VLOOKUP("LDGETF"&amp;A32,'Main File'!A:O,14,0),0)</f>
        <v>0</v>
      </c>
      <c r="K32" s="28">
        <f>IFERROR(+VLOOKUP("LDGETF"&amp;A32,'Main File'!A:O,15,0),0)</f>
        <v>0</v>
      </c>
    </row>
    <row r="33" spans="1:11" x14ac:dyDescent="0.25">
      <c r="A33" s="9">
        <f t="shared" si="0"/>
        <v>43189</v>
      </c>
      <c r="B33" s="28">
        <f>IFERROR(+VLOOKUP("LDGETF"&amp;A33,'Main File'!A:O,6,0),0)</f>
        <v>0</v>
      </c>
      <c r="C33" s="28">
        <f>IFERROR(+VLOOKUP("LDGETF"&amp;A33,'Main File'!A:O,7,0),0)</f>
        <v>0</v>
      </c>
      <c r="D33" s="28">
        <f>IFERROR(+VLOOKUP("LDGETF"&amp;A33,'Main File'!A:O,8,0),0)</f>
        <v>0</v>
      </c>
      <c r="E33" s="28">
        <f>IFERROR(+VLOOKUP("LDGETF"&amp;A33,'Main File'!A:O,9,0),0)</f>
        <v>0</v>
      </c>
      <c r="F33" s="28">
        <f>IFERROR(+VLOOKUP("LDGETF"&amp;A33,'Main File'!A:O,10,0),0)</f>
        <v>0</v>
      </c>
      <c r="G33" s="28">
        <f>IFERROR(+VLOOKUP("LDGETF"&amp;A33,'Main File'!A:O,11,0),0)</f>
        <v>0</v>
      </c>
      <c r="H33" s="28">
        <f>IFERROR(+VLOOKUP("LDGETF"&amp;A33,'Main File'!A:O,12,0),0)</f>
        <v>0</v>
      </c>
      <c r="I33" s="28">
        <f>IFERROR(+VLOOKUP("LDGETF"&amp;A33,'Main File'!A:O,13,0),0)</f>
        <v>0</v>
      </c>
      <c r="J33" s="28">
        <f>IFERROR(+VLOOKUP("LDGETF"&amp;A33,'Main File'!A:O,14,0),0)</f>
        <v>0</v>
      </c>
      <c r="K33" s="28">
        <f>IFERROR(+VLOOKUP("LDGETF"&amp;A33,'Main File'!A:O,15,0),0)</f>
        <v>0</v>
      </c>
    </row>
    <row r="34" spans="1:11" x14ac:dyDescent="0.25">
      <c r="A34" s="9">
        <f t="shared" si="0"/>
        <v>43190</v>
      </c>
      <c r="B34" s="28">
        <f>IFERROR(+VLOOKUP("LDGETF"&amp;A34,'Main File'!A:O,6,0),0)</f>
        <v>0</v>
      </c>
      <c r="C34" s="28">
        <f>IFERROR(+VLOOKUP("LDGETF"&amp;A34,'Main File'!A:O,7,0),0)</f>
        <v>0</v>
      </c>
      <c r="D34" s="28">
        <f>IFERROR(+VLOOKUP("LDGETF"&amp;A34,'Main File'!A:O,8,0),0)</f>
        <v>0</v>
      </c>
      <c r="E34" s="28">
        <f>IFERROR(+VLOOKUP("LDGETF"&amp;A34,'Main File'!A:O,9,0),0)</f>
        <v>0</v>
      </c>
      <c r="F34" s="28">
        <f>IFERROR(+VLOOKUP("LDGETF"&amp;A34,'Main File'!A:O,10,0),0)</f>
        <v>0</v>
      </c>
      <c r="G34" s="28">
        <f>IFERROR(+VLOOKUP("LDGETF"&amp;A34,'Main File'!A:O,11,0),0)</f>
        <v>0</v>
      </c>
      <c r="H34" s="28">
        <f>IFERROR(+VLOOKUP("LDGETF"&amp;A34,'Main File'!A:O,12,0),0)</f>
        <v>0</v>
      </c>
      <c r="I34" s="28">
        <f>IFERROR(+VLOOKUP("LDGETF"&amp;A34,'Main File'!A:O,13,0),0)</f>
        <v>0</v>
      </c>
      <c r="J34" s="28">
        <f>IFERROR(+VLOOKUP("LDGETF"&amp;A34,'Main File'!A:O,14,0),0)</f>
        <v>0</v>
      </c>
      <c r="K34" s="28">
        <f>IFERROR(+VLOOKUP("LDGETF"&amp;A34,'Main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Govt. Securities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IFERROR(+VLOOKUP("LDGSEC"&amp;A4,'Main File'!A:O,6,0),0)</f>
        <v>2.2500987153428658</v>
      </c>
      <c r="C4" s="28">
        <f>IFERROR(+VLOOKUP("LDGSEC"&amp;A4,'Main File'!A:O,7,0),0)</f>
        <v>0</v>
      </c>
      <c r="D4" s="28">
        <f>IFERROR(+VLOOKUP("LDGSEC"&amp;A4,'Main File'!A:O,8,0),0)</f>
        <v>0.2</v>
      </c>
      <c r="E4" s="28">
        <f>IFERROR(+VLOOKUP("LDGSEC"&amp;A4,'Main File'!A:O,9,0),0)</f>
        <v>0.27541831241126669</v>
      </c>
      <c r="F4" s="28">
        <f>IFERROR(+VLOOKUP("LDGSEC"&amp;A4,'Main File'!A:O,10,0),0)</f>
        <v>2.7255170277541327</v>
      </c>
      <c r="G4" s="28">
        <f>IFERROR(+VLOOKUP("LDGSEC"&amp;A4,'Main File'!A:O,11,0),0)</f>
        <v>1.3471293112569798</v>
      </c>
      <c r="H4" s="28">
        <f>IFERROR(+VLOOKUP("LDGSEC"&amp;A4,'Main File'!A:O,12,0),0)</f>
        <v>0</v>
      </c>
      <c r="I4" s="28">
        <f>IFERROR(+VLOOKUP("LDGSEC"&amp;A4,'Main File'!A:O,13,0),0)</f>
        <v>0.2</v>
      </c>
      <c r="J4" s="28">
        <f>IFERROR(+VLOOKUP("LDGSEC"&amp;A4,'Main File'!A:O,14,0),0)</f>
        <v>0.27129246591575873</v>
      </c>
      <c r="K4" s="28">
        <f>IFERROR(+VLOOKUP("LDGSEC"&amp;A4,'Main File'!A:O,15,0),0)</f>
        <v>1.8184217771727385</v>
      </c>
    </row>
    <row r="5" spans="1:14" x14ac:dyDescent="0.25">
      <c r="A5" s="9">
        <v>43161</v>
      </c>
      <c r="B5" s="28">
        <f>IFERROR(+VLOOKUP("LDGSEC"&amp;A5,'Main File'!A:O,6,0),0)</f>
        <v>2.2500980066133733</v>
      </c>
      <c r="C5" s="28">
        <f>IFERROR(+VLOOKUP("LDGSEC"&amp;A5,'Main File'!A:O,7,0),0)</f>
        <v>0</v>
      </c>
      <c r="D5" s="28">
        <f>IFERROR(+VLOOKUP("LDGSEC"&amp;A5,'Main File'!A:O,8,0),0)</f>
        <v>0.2</v>
      </c>
      <c r="E5" s="28">
        <f>IFERROR(+VLOOKUP("LDGSEC"&amp;A5,'Main File'!A:O,9,0),0)</f>
        <v>0.27541814977568135</v>
      </c>
      <c r="F5" s="28">
        <f>IFERROR(+VLOOKUP("LDGSEC"&amp;A5,'Main File'!A:O,10,0),0)</f>
        <v>2.7255161563890549</v>
      </c>
      <c r="G5" s="28">
        <f>IFERROR(+VLOOKUP("LDGSEC"&amp;A5,'Main File'!A:O,11,0),0)</f>
        <v>1.3471391577861065</v>
      </c>
      <c r="H5" s="28">
        <f>IFERROR(+VLOOKUP("LDGSEC"&amp;A5,'Main File'!A:O,12,0),0)</f>
        <v>0</v>
      </c>
      <c r="I5" s="28">
        <f>IFERROR(+VLOOKUP("LDGSEC"&amp;A5,'Main File'!A:O,13,0),0)</f>
        <v>0.2</v>
      </c>
      <c r="J5" s="28">
        <f>IFERROR(+VLOOKUP("LDGSEC"&amp;A5,'Main File'!A:O,14,0),0)</f>
        <v>0.2712954172450045</v>
      </c>
      <c r="K5" s="28">
        <f>IFERROR(+VLOOKUP("LDGSEC"&amp;A5,'Main File'!A:O,15,0),0)</f>
        <v>1.8184345750311111</v>
      </c>
    </row>
    <row r="6" spans="1:14" x14ac:dyDescent="0.25">
      <c r="A6" s="9">
        <f>+A5+1</f>
        <v>43162</v>
      </c>
      <c r="B6" s="28">
        <f>IFERROR(+VLOOKUP("LDGSEC"&amp;A6,'Main File'!A:O,6,0),0)</f>
        <v>2.2500977750530859</v>
      </c>
      <c r="C6" s="28">
        <f>IFERROR(+VLOOKUP("LDGSEC"&amp;A6,'Main File'!A:O,7,0),0)</f>
        <v>0</v>
      </c>
      <c r="D6" s="28">
        <f>IFERROR(+VLOOKUP("LDGSEC"&amp;A6,'Main File'!A:O,8,0),0)</f>
        <v>0.2</v>
      </c>
      <c r="E6" s="28">
        <f>IFERROR(+VLOOKUP("LDGSEC"&amp;A6,'Main File'!A:O,9,0),0)</f>
        <v>0.2754188877557236</v>
      </c>
      <c r="F6" s="28">
        <f>IFERROR(+VLOOKUP("LDGSEC"&amp;A6,'Main File'!A:O,10,0),0)</f>
        <v>2.7255166628088099</v>
      </c>
      <c r="G6" s="28">
        <f>IFERROR(+VLOOKUP("LDGSEC"&amp;A6,'Main File'!A:O,11,0),0)</f>
        <v>1.3471436380384378</v>
      </c>
      <c r="H6" s="28">
        <f>IFERROR(+VLOOKUP("LDGSEC"&amp;A6,'Main File'!A:O,12,0),0)</f>
        <v>0</v>
      </c>
      <c r="I6" s="28">
        <f>IFERROR(+VLOOKUP("LDGSEC"&amp;A6,'Main File'!A:O,13,0),0)</f>
        <v>0.2</v>
      </c>
      <c r="J6" s="28">
        <f>IFERROR(+VLOOKUP("LDGSEC"&amp;A6,'Main File'!A:O,14,0),0)</f>
        <v>0.27129431785571478</v>
      </c>
      <c r="K6" s="28">
        <f>IFERROR(+VLOOKUP("LDGSEC"&amp;A6,'Main File'!A:O,15,0),0)</f>
        <v>1.8184379558941526</v>
      </c>
    </row>
    <row r="7" spans="1:14" x14ac:dyDescent="0.25">
      <c r="A7" s="9">
        <f t="shared" ref="A7:A34" si="0">+A6+1</f>
        <v>43163</v>
      </c>
      <c r="B7" s="28">
        <f>IFERROR(+VLOOKUP("LDGSEC"&amp;A7,'Main File'!A:O,6,0),0)</f>
        <v>2.2500981439372159</v>
      </c>
      <c r="C7" s="28">
        <f>IFERROR(+VLOOKUP("LDGSEC"&amp;A7,'Main File'!A:O,7,0),0)</f>
        <v>0</v>
      </c>
      <c r="D7" s="28">
        <f>IFERROR(+VLOOKUP("LDGSEC"&amp;A7,'Main File'!A:O,8,0),0)</f>
        <v>0.2</v>
      </c>
      <c r="E7" s="28">
        <f>IFERROR(+VLOOKUP("LDGSEC"&amp;A7,'Main File'!A:O,9,0),0)</f>
        <v>0.2754197837609737</v>
      </c>
      <c r="F7" s="28">
        <f>IFERROR(+VLOOKUP("LDGSEC"&amp;A7,'Main File'!A:O,10,0),0)</f>
        <v>2.7255179276981898</v>
      </c>
      <c r="G7" s="28">
        <f>IFERROR(+VLOOKUP("LDGSEC"&amp;A7,'Main File'!A:O,11,0),0)</f>
        <v>1.347146778943358</v>
      </c>
      <c r="H7" s="28">
        <f>IFERROR(+VLOOKUP("LDGSEC"&amp;A7,'Main File'!A:O,12,0),0)</f>
        <v>0</v>
      </c>
      <c r="I7" s="28">
        <f>IFERROR(+VLOOKUP("LDGSEC"&amp;A7,'Main File'!A:O,13,0),0)</f>
        <v>0.2</v>
      </c>
      <c r="J7" s="28">
        <f>IFERROR(+VLOOKUP("LDGSEC"&amp;A7,'Main File'!A:O,14,0),0)</f>
        <v>0.27129558896618766</v>
      </c>
      <c r="K7" s="28">
        <f>IFERROR(+VLOOKUP("LDGSEC"&amp;A7,'Main File'!A:O,15,0),0)</f>
        <v>1.8184423679095456</v>
      </c>
    </row>
    <row r="8" spans="1:14" x14ac:dyDescent="0.25">
      <c r="A8" s="9">
        <f t="shared" si="0"/>
        <v>43164</v>
      </c>
      <c r="B8" s="28">
        <f>IFERROR(+VLOOKUP("LDGSEC"&amp;A8,'Main File'!A:O,6,0),0)</f>
        <v>2.2500976270236612</v>
      </c>
      <c r="C8" s="28">
        <f>IFERROR(+VLOOKUP("LDGSEC"&amp;A8,'Main File'!A:O,7,0),0)</f>
        <v>0</v>
      </c>
      <c r="D8" s="28">
        <f>IFERROR(+VLOOKUP("LDGSEC"&amp;A8,'Main File'!A:O,8,0),0)</f>
        <v>0.2</v>
      </c>
      <c r="E8" s="28">
        <f>IFERROR(+VLOOKUP("LDGSEC"&amp;A8,'Main File'!A:O,9,0),0)</f>
        <v>0.27541857720206653</v>
      </c>
      <c r="F8" s="28">
        <f>IFERROR(+VLOOKUP("LDGSEC"&amp;A8,'Main File'!A:O,10,0),0)</f>
        <v>2.7255162042257277</v>
      </c>
      <c r="G8" s="28">
        <f>IFERROR(+VLOOKUP("LDGSEC"&amp;A8,'Main File'!A:O,11,0),0)</f>
        <v>1.3471151634067113</v>
      </c>
      <c r="H8" s="28">
        <f>IFERROR(+VLOOKUP("LDGSEC"&amp;A8,'Main File'!A:O,12,0),0)</f>
        <v>0</v>
      </c>
      <c r="I8" s="28">
        <f>IFERROR(+VLOOKUP("LDGSEC"&amp;A8,'Main File'!A:O,13,0),0)</f>
        <v>0.2</v>
      </c>
      <c r="J8" s="28">
        <f>IFERROR(+VLOOKUP("LDGSEC"&amp;A8,'Main File'!A:O,14,0),0)</f>
        <v>0.27128993824295033</v>
      </c>
      <c r="K8" s="28">
        <f>IFERROR(+VLOOKUP("LDGSEC"&amp;A8,'Main File'!A:O,15,0),0)</f>
        <v>1.8184051016496616</v>
      </c>
    </row>
    <row r="9" spans="1:14" x14ac:dyDescent="0.25">
      <c r="A9" s="9">
        <f t="shared" si="0"/>
        <v>43165</v>
      </c>
      <c r="B9" s="28">
        <f>IFERROR(+VLOOKUP("LDGSEC"&amp;A9,'Main File'!A:O,6,0),0)</f>
        <v>2.2500982717397222</v>
      </c>
      <c r="C9" s="28">
        <f>IFERROR(+VLOOKUP("LDGSEC"&amp;A9,'Main File'!A:O,7,0),0)</f>
        <v>0</v>
      </c>
      <c r="D9" s="28">
        <f>IFERROR(+VLOOKUP("LDGSEC"&amp;A9,'Main File'!A:O,8,0),0)</f>
        <v>0.2</v>
      </c>
      <c r="E9" s="28">
        <f>IFERROR(+VLOOKUP("LDGSEC"&amp;A9,'Main File'!A:O,9,0),0)</f>
        <v>0.27541954240532662</v>
      </c>
      <c r="F9" s="28">
        <f>IFERROR(+VLOOKUP("LDGSEC"&amp;A9,'Main File'!A:O,10,0),0)</f>
        <v>2.7255178141450491</v>
      </c>
      <c r="G9" s="28">
        <f>IFERROR(+VLOOKUP("LDGSEC"&amp;A9,'Main File'!A:O,11,0),0)</f>
        <v>1.3471275775722045</v>
      </c>
      <c r="H9" s="28">
        <f>IFERROR(+VLOOKUP("LDGSEC"&amp;A9,'Main File'!A:O,12,0),0)</f>
        <v>0</v>
      </c>
      <c r="I9" s="28">
        <f>IFERROR(+VLOOKUP("LDGSEC"&amp;A9,'Main File'!A:O,13,0),0)</f>
        <v>0.2</v>
      </c>
      <c r="J9" s="28">
        <f>IFERROR(+VLOOKUP("LDGSEC"&amp;A9,'Main File'!A:O,14,0),0)</f>
        <v>0.27129101368203523</v>
      </c>
      <c r="K9" s="28">
        <f>IFERROR(+VLOOKUP("LDGSEC"&amp;A9,'Main File'!A:O,15,0),0)</f>
        <v>1.8184185912542397</v>
      </c>
    </row>
    <row r="10" spans="1:14" x14ac:dyDescent="0.25">
      <c r="A10" s="9">
        <f t="shared" si="0"/>
        <v>43166</v>
      </c>
      <c r="B10" s="28">
        <f>IFERROR(+VLOOKUP("LDGSEC"&amp;A10,'Main File'!A:O,6,0),0)</f>
        <v>2.0743500212614445</v>
      </c>
      <c r="C10" s="28">
        <f>IFERROR(+VLOOKUP("LDGSEC"&amp;A10,'Main File'!A:O,7,0),0)</f>
        <v>0</v>
      </c>
      <c r="D10" s="28">
        <f>IFERROR(+VLOOKUP("LDGSEC"&amp;A10,'Main File'!A:O,8,0),0)</f>
        <v>0.2</v>
      </c>
      <c r="E10" s="28">
        <f>IFERROR(+VLOOKUP("LDGSEC"&amp;A10,'Main File'!A:O,9,0),0)</f>
        <v>0.24378418715618638</v>
      </c>
      <c r="F10" s="28">
        <f>IFERROR(+VLOOKUP("LDGSEC"&amp;A10,'Main File'!A:O,10,0),0)</f>
        <v>2.518134208417631</v>
      </c>
      <c r="G10" s="28">
        <f>IFERROR(+VLOOKUP("LDGSEC"&amp;A10,'Main File'!A:O,11,0),0)</f>
        <v>1.171504297498682</v>
      </c>
      <c r="H10" s="28">
        <f>IFERROR(+VLOOKUP("LDGSEC"&amp;A10,'Main File'!A:O,12,0),0)</f>
        <v>0</v>
      </c>
      <c r="I10" s="28">
        <f>IFERROR(+VLOOKUP("LDGSEC"&amp;A10,'Main File'!A:O,13,0),0)</f>
        <v>0.2</v>
      </c>
      <c r="J10" s="28">
        <f>IFERROR(+VLOOKUP("LDGSEC"&amp;A10,'Main File'!A:O,14,0),0)</f>
        <v>0.23967849614605052</v>
      </c>
      <c r="K10" s="28">
        <f>IFERROR(+VLOOKUP("LDGSEC"&amp;A10,'Main File'!A:O,15,0),0)</f>
        <v>1.6111827936447325</v>
      </c>
    </row>
    <row r="11" spans="1:14" x14ac:dyDescent="0.25">
      <c r="A11" s="9">
        <f t="shared" si="0"/>
        <v>43167</v>
      </c>
      <c r="B11" s="28">
        <f>IFERROR(+VLOOKUP("LDGSEC"&amp;A11,'Main File'!A:O,6,0),0)</f>
        <v>2.0745416642344012</v>
      </c>
      <c r="C11" s="28">
        <f>IFERROR(+VLOOKUP("LDGSEC"&amp;A11,'Main File'!A:O,7,0),0)</f>
        <v>0</v>
      </c>
      <c r="D11" s="28">
        <f>IFERROR(+VLOOKUP("LDGSEC"&amp;A11,'Main File'!A:O,8,0),0)</f>
        <v>0.2</v>
      </c>
      <c r="E11" s="28">
        <f>IFERROR(+VLOOKUP("LDGSEC"&amp;A11,'Main File'!A:O,9,0),0)</f>
        <v>0.24381793810223087</v>
      </c>
      <c r="F11" s="28">
        <f>IFERROR(+VLOOKUP("LDGSEC"&amp;A11,'Main File'!A:O,10,0),0)</f>
        <v>2.5183596023366324</v>
      </c>
      <c r="G11" s="28">
        <f>IFERROR(+VLOOKUP("LDGSEC"&amp;A11,'Main File'!A:O,11,0),0)</f>
        <v>1.171612119454245</v>
      </c>
      <c r="H11" s="28">
        <f>IFERROR(+VLOOKUP("LDGSEC"&amp;A11,'Main File'!A:O,12,0),0)</f>
        <v>0</v>
      </c>
      <c r="I11" s="28">
        <f>IFERROR(+VLOOKUP("LDGSEC"&amp;A11,'Main File'!A:O,13,0),0)</f>
        <v>0.2</v>
      </c>
      <c r="J11" s="28">
        <f>IFERROR(+VLOOKUP("LDGSEC"&amp;A11,'Main File'!A:O,14,0),0)</f>
        <v>0.23969637644969127</v>
      </c>
      <c r="K11" s="28">
        <f>IFERROR(+VLOOKUP("LDGSEC"&amp;A11,'Main File'!A:O,15,0),0)</f>
        <v>1.6113084959039363</v>
      </c>
    </row>
    <row r="12" spans="1:14" x14ac:dyDescent="0.25">
      <c r="A12" s="9">
        <f t="shared" si="0"/>
        <v>43168</v>
      </c>
      <c r="B12" s="28">
        <f>IFERROR(+VLOOKUP("LDGSEC"&amp;A12,'Main File'!A:O,6,0),0)</f>
        <v>2.2500969528272128</v>
      </c>
      <c r="C12" s="28">
        <f>IFERROR(+VLOOKUP("LDGSEC"&amp;A12,'Main File'!A:O,7,0),0)</f>
        <v>0</v>
      </c>
      <c r="D12" s="28">
        <f>IFERROR(+VLOOKUP("LDGSEC"&amp;A12,'Main File'!A:O,8,0),0)</f>
        <v>0.2</v>
      </c>
      <c r="E12" s="28">
        <f>IFERROR(+VLOOKUP("LDGSEC"&amp;A12,'Main File'!A:O,9,0),0)</f>
        <v>0.27541947641488679</v>
      </c>
      <c r="F12" s="28">
        <f>IFERROR(+VLOOKUP("LDGSEC"&amp;A12,'Main File'!A:O,10,0),0)</f>
        <v>2.7255164292420999</v>
      </c>
      <c r="G12" s="28">
        <f>IFERROR(+VLOOKUP("LDGSEC"&amp;A12,'Main File'!A:O,11,0),0)</f>
        <v>1.3471301696052385</v>
      </c>
      <c r="H12" s="28">
        <f>IFERROR(+VLOOKUP("LDGSEC"&amp;A12,'Main File'!A:O,12,0),0)</f>
        <v>0</v>
      </c>
      <c r="I12" s="28">
        <f>IFERROR(+VLOOKUP("LDGSEC"&amp;A12,'Main File'!A:O,13,0),0)</f>
        <v>0.2</v>
      </c>
      <c r="J12" s="28">
        <f>IFERROR(+VLOOKUP("LDGSEC"&amp;A12,'Main File'!A:O,14,0),0)</f>
        <v>0.27129094328209313</v>
      </c>
      <c r="K12" s="28">
        <f>IFERROR(+VLOOKUP("LDGSEC"&amp;A12,'Main File'!A:O,15,0),0)</f>
        <v>1.8184211128873315</v>
      </c>
    </row>
    <row r="13" spans="1:14" x14ac:dyDescent="0.25">
      <c r="A13" s="9">
        <f t="shared" si="0"/>
        <v>43169</v>
      </c>
      <c r="B13" s="28">
        <f>IFERROR(+VLOOKUP("LDGSEC"&amp;A13,'Main File'!A:O,6,0),0)</f>
        <v>2.2500994732554309</v>
      </c>
      <c r="C13" s="28">
        <f>IFERROR(+VLOOKUP("LDGSEC"&amp;A13,'Main File'!A:O,7,0),0)</f>
        <v>0</v>
      </c>
      <c r="D13" s="28">
        <f>IFERROR(+VLOOKUP("LDGSEC"&amp;A13,'Main File'!A:O,8,0),0)</f>
        <v>0.2</v>
      </c>
      <c r="E13" s="28">
        <f>IFERROR(+VLOOKUP("LDGSEC"&amp;A13,'Main File'!A:O,9,0),0)</f>
        <v>0.27541856952080157</v>
      </c>
      <c r="F13" s="28">
        <f>IFERROR(+VLOOKUP("LDGSEC"&amp;A13,'Main File'!A:O,10,0),0)</f>
        <v>2.7255180427762324</v>
      </c>
      <c r="G13" s="28">
        <f>IFERROR(+VLOOKUP("LDGSEC"&amp;A13,'Main File'!A:O,11,0),0)</f>
        <v>1.34713499189441</v>
      </c>
      <c r="H13" s="28">
        <f>IFERROR(+VLOOKUP("LDGSEC"&amp;A13,'Main File'!A:O,12,0),0)</f>
        <v>0</v>
      </c>
      <c r="I13" s="28">
        <f>IFERROR(+VLOOKUP("LDGSEC"&amp;A13,'Main File'!A:O,13,0),0)</f>
        <v>0.2</v>
      </c>
      <c r="J13" s="28">
        <f>IFERROR(+VLOOKUP("LDGSEC"&amp;A13,'Main File'!A:O,14,0),0)</f>
        <v>0.271292778529792</v>
      </c>
      <c r="K13" s="28">
        <f>IFERROR(+VLOOKUP("LDGSEC"&amp;A13,'Main File'!A:O,15,0),0)</f>
        <v>1.818427770424202</v>
      </c>
    </row>
    <row r="14" spans="1:14" x14ac:dyDescent="0.25">
      <c r="A14" s="9">
        <f t="shared" si="0"/>
        <v>43170</v>
      </c>
      <c r="B14" s="28">
        <f>IFERROR(+VLOOKUP("LDGSEC"&amp;A14,'Main File'!A:O,6,0),0)</f>
        <v>2.2500977125742025</v>
      </c>
      <c r="C14" s="28">
        <f>IFERROR(+VLOOKUP("LDGSEC"&amp;A14,'Main File'!A:O,7,0),0)</f>
        <v>0</v>
      </c>
      <c r="D14" s="28">
        <f>IFERROR(+VLOOKUP("LDGSEC"&amp;A14,'Main File'!A:O,8,0),0)</f>
        <v>0.2</v>
      </c>
      <c r="E14" s="28">
        <f>IFERROR(+VLOOKUP("LDGSEC"&amp;A14,'Main File'!A:O,9,0),0)</f>
        <v>0.27541956590176164</v>
      </c>
      <c r="F14" s="28">
        <f>IFERROR(+VLOOKUP("LDGSEC"&amp;A14,'Main File'!A:O,10,0),0)</f>
        <v>2.7255172784759645</v>
      </c>
      <c r="G14" s="28">
        <f>IFERROR(+VLOOKUP("LDGSEC"&amp;A14,'Main File'!A:O,11,0),0)</f>
        <v>1.347140431541092</v>
      </c>
      <c r="H14" s="28">
        <f>IFERROR(+VLOOKUP("LDGSEC"&amp;A14,'Main File'!A:O,12,0),0)</f>
        <v>0</v>
      </c>
      <c r="I14" s="28">
        <f>IFERROR(+VLOOKUP("LDGSEC"&amp;A14,'Main File'!A:O,13,0),0)</f>
        <v>0.2</v>
      </c>
      <c r="J14" s="28">
        <f>IFERROR(+VLOOKUP("LDGSEC"&amp;A14,'Main File'!A:O,14,0),0)</f>
        <v>0.27129251476597632</v>
      </c>
      <c r="K14" s="28">
        <f>IFERROR(+VLOOKUP("LDGSEC"&amp;A14,'Main File'!A:O,15,0),0)</f>
        <v>1.8184329463070683</v>
      </c>
    </row>
    <row r="15" spans="1:14" x14ac:dyDescent="0.25">
      <c r="A15" s="9">
        <f t="shared" si="0"/>
        <v>43171</v>
      </c>
      <c r="B15" s="28">
        <f>IFERROR(+VLOOKUP("LDGSEC"&amp;A15,'Main File'!A:O,6,0),0)</f>
        <v>2.2500989930020632</v>
      </c>
      <c r="C15" s="28">
        <f>IFERROR(+VLOOKUP("LDGSEC"&amp;A15,'Main File'!A:O,7,0),0)</f>
        <v>0</v>
      </c>
      <c r="D15" s="28">
        <f>IFERROR(+VLOOKUP("LDGSEC"&amp;A15,'Main File'!A:O,8,0),0)</f>
        <v>0.2</v>
      </c>
      <c r="E15" s="28">
        <f>IFERROR(+VLOOKUP("LDGSEC"&amp;A15,'Main File'!A:O,9,0),0)</f>
        <v>0.27541923104591737</v>
      </c>
      <c r="F15" s="28">
        <f>IFERROR(+VLOOKUP("LDGSEC"&amp;A15,'Main File'!A:O,10,0),0)</f>
        <v>2.7255182240479807</v>
      </c>
      <c r="G15" s="28">
        <f>IFERROR(+VLOOKUP("LDGSEC"&amp;A15,'Main File'!A:O,11,0),0)</f>
        <v>1.3471833509600599</v>
      </c>
      <c r="H15" s="28">
        <f>IFERROR(+VLOOKUP("LDGSEC"&amp;A15,'Main File'!A:O,12,0),0)</f>
        <v>0</v>
      </c>
      <c r="I15" s="28">
        <f>IFERROR(+VLOOKUP("LDGSEC"&amp;A15,'Main File'!A:O,13,0),0)</f>
        <v>0.2</v>
      </c>
      <c r="J15" s="28">
        <f>IFERROR(+VLOOKUP("LDGSEC"&amp;A15,'Main File'!A:O,14,0),0)</f>
        <v>0.2712998822211114</v>
      </c>
      <c r="K15" s="28">
        <f>IFERROR(+VLOOKUP("LDGSEC"&amp;A15,'Main File'!A:O,15,0),0)</f>
        <v>1.8184832331811713</v>
      </c>
    </row>
    <row r="16" spans="1:14" x14ac:dyDescent="0.25">
      <c r="A16" s="9">
        <f t="shared" si="0"/>
        <v>43172</v>
      </c>
      <c r="B16" s="28">
        <f>IFERROR(+VLOOKUP("LDGSEC"&amp;A16,'Main File'!A:O,6,0),0)</f>
        <v>2.2500989933089208</v>
      </c>
      <c r="C16" s="28">
        <f>IFERROR(+VLOOKUP("LDGSEC"&amp;A16,'Main File'!A:O,7,0),0)</f>
        <v>0</v>
      </c>
      <c r="D16" s="28">
        <f>IFERROR(+VLOOKUP("LDGSEC"&amp;A16,'Main File'!A:O,8,0),0)</f>
        <v>0.2</v>
      </c>
      <c r="E16" s="28">
        <f>IFERROR(+VLOOKUP("LDGSEC"&amp;A16,'Main File'!A:O,9,0),0)</f>
        <v>0.27541975922267226</v>
      </c>
      <c r="F16" s="28">
        <f>IFERROR(+VLOOKUP("LDGSEC"&amp;A16,'Main File'!A:O,10,0),0)</f>
        <v>2.7255187525315931</v>
      </c>
      <c r="G16" s="28">
        <f>IFERROR(+VLOOKUP("LDGSEC"&amp;A16,'Main File'!A:O,11,0),0)</f>
        <v>1.3471065845060755</v>
      </c>
      <c r="H16" s="28">
        <f>IFERROR(+VLOOKUP("LDGSEC"&amp;A16,'Main File'!A:O,12,0),0)</f>
        <v>0</v>
      </c>
      <c r="I16" s="28">
        <f>IFERROR(+VLOOKUP("LDGSEC"&amp;A16,'Main File'!A:O,13,0),0)</f>
        <v>0.2</v>
      </c>
      <c r="J16" s="28">
        <f>IFERROR(+VLOOKUP("LDGSEC"&amp;A16,'Main File'!A:O,14,0),0)</f>
        <v>0.27128723337675276</v>
      </c>
      <c r="K16" s="28">
        <f>IFERROR(+VLOOKUP("LDGSEC"&amp;A16,'Main File'!A:O,15,0),0)</f>
        <v>1.8183938178828281</v>
      </c>
    </row>
    <row r="17" spans="1:11" x14ac:dyDescent="0.25">
      <c r="A17" s="9">
        <f t="shared" si="0"/>
        <v>43173</v>
      </c>
      <c r="B17" s="28">
        <f>IFERROR(+VLOOKUP("LDGSEC"&amp;A17,'Main File'!A:O,6,0),0)</f>
        <v>2.2500972703559969</v>
      </c>
      <c r="C17" s="28">
        <f>IFERROR(+VLOOKUP("LDGSEC"&amp;A17,'Main File'!A:O,7,0),0)</f>
        <v>0</v>
      </c>
      <c r="D17" s="28">
        <f>IFERROR(+VLOOKUP("LDGSEC"&amp;A17,'Main File'!A:O,8,0),0)</f>
        <v>0.2</v>
      </c>
      <c r="E17" s="28">
        <f>IFERROR(+VLOOKUP("LDGSEC"&amp;A17,'Main File'!A:O,9,0),0)</f>
        <v>0.27541856997191655</v>
      </c>
      <c r="F17" s="28">
        <f>IFERROR(+VLOOKUP("LDGSEC"&amp;A17,'Main File'!A:O,10,0),0)</f>
        <v>2.7255158403279136</v>
      </c>
      <c r="G17" s="28">
        <f>IFERROR(+VLOOKUP("LDGSEC"&amp;A17,'Main File'!A:O,11,0),0)</f>
        <v>1.3471174393219589</v>
      </c>
      <c r="H17" s="28">
        <f>IFERROR(+VLOOKUP("LDGSEC"&amp;A17,'Main File'!A:O,12,0),0)</f>
        <v>0</v>
      </c>
      <c r="I17" s="28">
        <f>IFERROR(+VLOOKUP("LDGSEC"&amp;A17,'Main File'!A:O,13,0),0)</f>
        <v>0.2</v>
      </c>
      <c r="J17" s="28">
        <f>IFERROR(+VLOOKUP("LDGSEC"&amp;A17,'Main File'!A:O,14,0),0)</f>
        <v>0.27128996888515428</v>
      </c>
      <c r="K17" s="28">
        <f>IFERROR(+VLOOKUP("LDGSEC"&amp;A17,'Main File'!A:O,15,0),0)</f>
        <v>1.8184074082071131</v>
      </c>
    </row>
    <row r="18" spans="1:11" x14ac:dyDescent="0.25">
      <c r="A18" s="9">
        <f t="shared" si="0"/>
        <v>43174</v>
      </c>
      <c r="B18" s="28">
        <f>IFERROR(+VLOOKUP("LDGSEC"&amp;A18,'Main File'!A:O,6,0),0)</f>
        <v>2.2500993101823301</v>
      </c>
      <c r="C18" s="28">
        <f>IFERROR(+VLOOKUP("LDGSEC"&amp;A18,'Main File'!A:O,7,0),0)</f>
        <v>0</v>
      </c>
      <c r="D18" s="28">
        <f>IFERROR(+VLOOKUP("LDGSEC"&amp;A18,'Main File'!A:O,8,0),0)</f>
        <v>0.2</v>
      </c>
      <c r="E18" s="28">
        <f>IFERROR(+VLOOKUP("LDGSEC"&amp;A18,'Main File'!A:O,9,0),0)</f>
        <v>0.27542016776695144</v>
      </c>
      <c r="F18" s="28">
        <f>IFERROR(+VLOOKUP("LDGSEC"&amp;A18,'Main File'!A:O,10,0),0)</f>
        <v>2.7255194779492817</v>
      </c>
      <c r="G18" s="28">
        <f>IFERROR(+VLOOKUP("LDGSEC"&amp;A18,'Main File'!A:O,11,0),0)</f>
        <v>1.3471707461812725</v>
      </c>
      <c r="H18" s="28">
        <f>IFERROR(+VLOOKUP("LDGSEC"&amp;A18,'Main File'!A:O,12,0),0)</f>
        <v>0</v>
      </c>
      <c r="I18" s="28">
        <f>IFERROR(+VLOOKUP("LDGSEC"&amp;A18,'Main File'!A:O,13,0),0)</f>
        <v>0.2</v>
      </c>
      <c r="J18" s="28">
        <f>IFERROR(+VLOOKUP("LDGSEC"&amp;A18,'Main File'!A:O,14,0),0)</f>
        <v>0.27130013525840202</v>
      </c>
      <c r="K18" s="28">
        <f>IFERROR(+VLOOKUP("LDGSEC"&amp;A18,'Main File'!A:O,15,0),0)</f>
        <v>1.8184708814396746</v>
      </c>
    </row>
    <row r="19" spans="1:11" x14ac:dyDescent="0.25">
      <c r="A19" s="9">
        <f t="shared" si="0"/>
        <v>43175</v>
      </c>
      <c r="B19" s="28">
        <f>IFERROR(+VLOOKUP("LDGSEC"&amp;A19,'Main File'!A:O,6,0),0)</f>
        <v>2.2500987506637005</v>
      </c>
      <c r="C19" s="28">
        <f>IFERROR(+VLOOKUP("LDGSEC"&amp;A19,'Main File'!A:O,7,0),0)</f>
        <v>0</v>
      </c>
      <c r="D19" s="28">
        <f>IFERROR(+VLOOKUP("LDGSEC"&amp;A19,'Main File'!A:O,8,0),0)</f>
        <v>0.2</v>
      </c>
      <c r="E19" s="28">
        <f>IFERROR(+VLOOKUP("LDGSEC"&amp;A19,'Main File'!A:O,9,0),0)</f>
        <v>0.27541819372909637</v>
      </c>
      <c r="F19" s="28">
        <f>IFERROR(+VLOOKUP("LDGSEC"&amp;A19,'Main File'!A:O,10,0),0)</f>
        <v>2.7255169443927971</v>
      </c>
      <c r="G19" s="28">
        <f>IFERROR(+VLOOKUP("LDGSEC"&amp;A19,'Main File'!A:O,11,0),0)</f>
        <v>1.3472010390509377</v>
      </c>
      <c r="H19" s="28">
        <f>IFERROR(+VLOOKUP("LDGSEC"&amp;A19,'Main File'!A:O,12,0),0)</f>
        <v>0</v>
      </c>
      <c r="I19" s="28">
        <f>IFERROR(+VLOOKUP("LDGSEC"&amp;A19,'Main File'!A:O,13,0),0)</f>
        <v>0.2</v>
      </c>
      <c r="J19" s="28">
        <f>IFERROR(+VLOOKUP("LDGSEC"&amp;A19,'Main File'!A:O,14,0),0)</f>
        <v>0.27130674479492023</v>
      </c>
      <c r="K19" s="28">
        <f>IFERROR(+VLOOKUP("LDGSEC"&amp;A19,'Main File'!A:O,15,0),0)</f>
        <v>1.8185077838458579</v>
      </c>
    </row>
    <row r="20" spans="1:11" x14ac:dyDescent="0.25">
      <c r="A20" s="9">
        <f t="shared" si="0"/>
        <v>43176</v>
      </c>
      <c r="B20" s="28">
        <f>IFERROR(+VLOOKUP("LDGSEC"&amp;A20,'Main File'!A:O,6,0),0)</f>
        <v>2.2500991722875319</v>
      </c>
      <c r="C20" s="28">
        <f>IFERROR(+VLOOKUP("LDGSEC"&amp;A20,'Main File'!A:O,7,0),0)</f>
        <v>0</v>
      </c>
      <c r="D20" s="28">
        <f>IFERROR(+VLOOKUP("LDGSEC"&amp;A20,'Main File'!A:O,8,0),0)</f>
        <v>0.2</v>
      </c>
      <c r="E20" s="28">
        <f>IFERROR(+VLOOKUP("LDGSEC"&amp;A20,'Main File'!A:O,9,0),0)</f>
        <v>0.27542010850179716</v>
      </c>
      <c r="F20" s="28">
        <f>IFERROR(+VLOOKUP("LDGSEC"&amp;A20,'Main File'!A:O,10,0),0)</f>
        <v>2.7255192807893294</v>
      </c>
      <c r="G20" s="28">
        <f>IFERROR(+VLOOKUP("LDGSEC"&amp;A20,'Main File'!A:O,11,0),0)</f>
        <v>1.3471160312111174</v>
      </c>
      <c r="H20" s="28">
        <f>IFERROR(+VLOOKUP("LDGSEC"&amp;A20,'Main File'!A:O,12,0),0)</f>
        <v>0</v>
      </c>
      <c r="I20" s="28">
        <f>IFERROR(+VLOOKUP("LDGSEC"&amp;A20,'Main File'!A:O,13,0),0)</f>
        <v>0.2</v>
      </c>
      <c r="J20" s="28">
        <f>IFERROR(+VLOOKUP("LDGSEC"&amp;A20,'Main File'!A:O,14,0),0)</f>
        <v>0.27128838681530254</v>
      </c>
      <c r="K20" s="28">
        <f>IFERROR(+VLOOKUP("LDGSEC"&amp;A20,'Main File'!A:O,15,0),0)</f>
        <v>1.8184044180264198</v>
      </c>
    </row>
    <row r="21" spans="1:11" x14ac:dyDescent="0.25">
      <c r="A21" s="9">
        <f t="shared" si="0"/>
        <v>43177</v>
      </c>
      <c r="B21" s="28">
        <f>IFERROR(+VLOOKUP("LDGSEC"&amp;A21,'Main File'!A:O,6,0),0)</f>
        <v>2.2500992742404304</v>
      </c>
      <c r="C21" s="28">
        <f>IFERROR(+VLOOKUP("LDGSEC"&amp;A21,'Main File'!A:O,7,0),0)</f>
        <v>0</v>
      </c>
      <c r="D21" s="28">
        <f>IFERROR(+VLOOKUP("LDGSEC"&amp;A21,'Main File'!A:O,8,0),0)</f>
        <v>0.2</v>
      </c>
      <c r="E21" s="28">
        <f>IFERROR(+VLOOKUP("LDGSEC"&amp;A21,'Main File'!A:O,9,0),0)</f>
        <v>0.27541963528146929</v>
      </c>
      <c r="F21" s="28">
        <f>IFERROR(+VLOOKUP("LDGSEC"&amp;A21,'Main File'!A:O,10,0),0)</f>
        <v>2.7255189095218997</v>
      </c>
      <c r="G21" s="28">
        <f>IFERROR(+VLOOKUP("LDGSEC"&amp;A21,'Main File'!A:O,11,0),0)</f>
        <v>1.3471181474716614</v>
      </c>
      <c r="H21" s="28">
        <f>IFERROR(+VLOOKUP("LDGSEC"&amp;A21,'Main File'!A:O,12,0),0)</f>
        <v>0</v>
      </c>
      <c r="I21" s="28">
        <f>IFERROR(+VLOOKUP("LDGSEC"&amp;A21,'Main File'!A:O,13,0),0)</f>
        <v>0.2</v>
      </c>
      <c r="J21" s="28">
        <f>IFERROR(+VLOOKUP("LDGSEC"&amp;A21,'Main File'!A:O,14,0),0)</f>
        <v>0.27128966336010263</v>
      </c>
      <c r="K21" s="28">
        <f>IFERROR(+VLOOKUP("LDGSEC"&amp;A21,'Main File'!A:O,15,0),0)</f>
        <v>1.8184078108317641</v>
      </c>
    </row>
    <row r="22" spans="1:11" x14ac:dyDescent="0.25">
      <c r="A22" s="9">
        <f t="shared" si="0"/>
        <v>43178</v>
      </c>
      <c r="B22" s="28">
        <f>IFERROR(+VLOOKUP("LDGSEC"&amp;A22,'Main File'!A:O,6,0),0)</f>
        <v>2.2500974720159794</v>
      </c>
      <c r="C22" s="28">
        <f>IFERROR(+VLOOKUP("LDGSEC"&amp;A22,'Main File'!A:O,7,0),0)</f>
        <v>0</v>
      </c>
      <c r="D22" s="28">
        <f>IFERROR(+VLOOKUP("LDGSEC"&amp;A22,'Main File'!A:O,8,0),0)</f>
        <v>0.2</v>
      </c>
      <c r="E22" s="28">
        <f>IFERROR(+VLOOKUP("LDGSEC"&amp;A22,'Main File'!A:O,9,0),0)</f>
        <v>0.27541903388434608</v>
      </c>
      <c r="F22" s="28">
        <f>IFERROR(+VLOOKUP("LDGSEC"&amp;A22,'Main File'!A:O,10,0),0)</f>
        <v>2.7255165059003259</v>
      </c>
      <c r="G22" s="28">
        <f>IFERROR(+VLOOKUP("LDGSEC"&amp;A22,'Main File'!A:O,11,0),0)</f>
        <v>1.3470663836571652</v>
      </c>
      <c r="H22" s="28">
        <f>IFERROR(+VLOOKUP("LDGSEC"&amp;A22,'Main File'!A:O,12,0),0)</f>
        <v>0</v>
      </c>
      <c r="I22" s="28">
        <f>IFERROR(+VLOOKUP("LDGSEC"&amp;A22,'Main File'!A:O,13,0),0)</f>
        <v>0.2</v>
      </c>
      <c r="J22" s="28">
        <f>IFERROR(+VLOOKUP("LDGSEC"&amp;A22,'Main File'!A:O,14,0),0)</f>
        <v>0.27128049405243887</v>
      </c>
      <c r="K22" s="28">
        <f>IFERROR(+VLOOKUP("LDGSEC"&amp;A22,'Main File'!A:O,15,0),0)</f>
        <v>1.8183468777096041</v>
      </c>
    </row>
    <row r="23" spans="1:11" x14ac:dyDescent="0.25">
      <c r="A23" s="9">
        <f t="shared" si="0"/>
        <v>43179</v>
      </c>
      <c r="B23" s="28">
        <f>IFERROR(+VLOOKUP("LDGSEC"&amp;A23,'Main File'!A:O,6,0),0)</f>
        <v>2.2500970869953316</v>
      </c>
      <c r="C23" s="28">
        <f>IFERROR(+VLOOKUP("LDGSEC"&amp;A23,'Main File'!A:O,7,0),0)</f>
        <v>0</v>
      </c>
      <c r="D23" s="28">
        <f>IFERROR(+VLOOKUP("LDGSEC"&amp;A23,'Main File'!A:O,8,0),0)</f>
        <v>0.2</v>
      </c>
      <c r="E23" s="28">
        <f>IFERROR(+VLOOKUP("LDGSEC"&amp;A23,'Main File'!A:O,9,0),0)</f>
        <v>0.27541828546223895</v>
      </c>
      <c r="F23" s="28">
        <f>IFERROR(+VLOOKUP("LDGSEC"&amp;A23,'Main File'!A:O,10,0),0)</f>
        <v>2.7255153724575707</v>
      </c>
      <c r="G23" s="28">
        <f>IFERROR(+VLOOKUP("LDGSEC"&amp;A23,'Main File'!A:O,11,0),0)</f>
        <v>1.3471081684885724</v>
      </c>
      <c r="H23" s="28">
        <f>IFERROR(+VLOOKUP("LDGSEC"&amp;A23,'Main File'!A:O,12,0),0)</f>
        <v>0</v>
      </c>
      <c r="I23" s="28">
        <f>IFERROR(+VLOOKUP("LDGSEC"&amp;A23,'Main File'!A:O,13,0),0)</f>
        <v>0.2</v>
      </c>
      <c r="J23" s="28">
        <f>IFERROR(+VLOOKUP("LDGSEC"&amp;A23,'Main File'!A:O,14,0),0)</f>
        <v>0.2712884559058043</v>
      </c>
      <c r="K23" s="28">
        <f>IFERROR(+VLOOKUP("LDGSEC"&amp;A23,'Main File'!A:O,15,0),0)</f>
        <v>1.8183966243943765</v>
      </c>
    </row>
    <row r="24" spans="1:11" x14ac:dyDescent="0.25">
      <c r="A24" s="9">
        <f t="shared" si="0"/>
        <v>43180</v>
      </c>
      <c r="B24" s="28">
        <f>IFERROR(+VLOOKUP("LDGSEC"&amp;A24,'Main File'!A:O,6,0),0)</f>
        <v>1.8557736514620109</v>
      </c>
      <c r="C24" s="28">
        <f>IFERROR(+VLOOKUP("LDGSEC"&amp;A24,'Main File'!A:O,7,0),0)</f>
        <v>0</v>
      </c>
      <c r="D24" s="28">
        <f>IFERROR(+VLOOKUP("LDGSEC"&amp;A24,'Main File'!A:O,8,0),0)</f>
        <v>0.2</v>
      </c>
      <c r="E24" s="28">
        <f>IFERROR(+VLOOKUP("LDGSEC"&amp;A24,'Main File'!A:O,9,0),0)</f>
        <v>0.20444008000040445</v>
      </c>
      <c r="F24" s="28">
        <f>IFERROR(+VLOOKUP("LDGSEC"&amp;A24,'Main File'!A:O,10,0),0)</f>
        <v>2.2602137314624153</v>
      </c>
      <c r="G24" s="28">
        <f>IFERROR(+VLOOKUP("LDGSEC"&amp;A24,'Main File'!A:O,11,0),0)</f>
        <v>0.95285468154055875</v>
      </c>
      <c r="H24" s="28">
        <f>IFERROR(+VLOOKUP("LDGSEC"&amp;A24,'Main File'!A:O,12,0),0)</f>
        <v>0</v>
      </c>
      <c r="I24" s="28">
        <f>IFERROR(+VLOOKUP("LDGSEC"&amp;A24,'Main File'!A:O,13,0),0)</f>
        <v>0.2</v>
      </c>
      <c r="J24" s="28">
        <f>IFERROR(+VLOOKUP("LDGSEC"&amp;A24,'Main File'!A:O,14,0),0)</f>
        <v>0.20032029742449259</v>
      </c>
      <c r="K24" s="28">
        <f>IFERROR(+VLOOKUP("LDGSEC"&amp;A24,'Main File'!A:O,15,0),0)</f>
        <v>1.3531749789650513</v>
      </c>
    </row>
    <row r="25" spans="1:11" x14ac:dyDescent="0.25">
      <c r="A25" s="9">
        <f t="shared" si="0"/>
        <v>43181</v>
      </c>
      <c r="B25" s="28">
        <f>IFERROR(+VLOOKUP("LDGSEC"&amp;A25,'Main File'!A:O,6,0),0)</f>
        <v>2.250097956187711</v>
      </c>
      <c r="C25" s="28">
        <f>IFERROR(+VLOOKUP("LDGSEC"&amp;A25,'Main File'!A:O,7,0),0)</f>
        <v>0</v>
      </c>
      <c r="D25" s="28">
        <f>IFERROR(+VLOOKUP("LDGSEC"&amp;A25,'Main File'!A:O,8,0),0)</f>
        <v>0.2</v>
      </c>
      <c r="E25" s="28">
        <f>IFERROR(+VLOOKUP("LDGSEC"&amp;A25,'Main File'!A:O,9,0),0)</f>
        <v>0.27541834896287309</v>
      </c>
      <c r="F25" s="28">
        <f>IFERROR(+VLOOKUP("LDGSEC"&amp;A25,'Main File'!A:O,10,0),0)</f>
        <v>2.7255163051505842</v>
      </c>
      <c r="G25" s="28">
        <f>IFERROR(+VLOOKUP("LDGSEC"&amp;A25,'Main File'!A:O,11,0),0)</f>
        <v>1.3471325426839877</v>
      </c>
      <c r="H25" s="28">
        <f>IFERROR(+VLOOKUP("LDGSEC"&amp;A25,'Main File'!A:O,12,0),0)</f>
        <v>0</v>
      </c>
      <c r="I25" s="28">
        <f>IFERROR(+VLOOKUP("LDGSEC"&amp;A25,'Main File'!A:O,13,0),0)</f>
        <v>0.2</v>
      </c>
      <c r="J25" s="28">
        <f>IFERROR(+VLOOKUP("LDGSEC"&amp;A25,'Main File'!A:O,14,0),0)</f>
        <v>0.2712940810335121</v>
      </c>
      <c r="K25" s="28">
        <f>IFERROR(+VLOOKUP("LDGSEC"&amp;A25,'Main File'!A:O,15,0),0)</f>
        <v>1.8184266237174997</v>
      </c>
    </row>
    <row r="26" spans="1:11" x14ac:dyDescent="0.25">
      <c r="A26" s="9">
        <f t="shared" si="0"/>
        <v>43182</v>
      </c>
      <c r="B26" s="28">
        <f>IFERROR(+VLOOKUP("LDGSEC"&amp;A26,'Main File'!A:O,6,0),0)</f>
        <v>2.2500991497882286</v>
      </c>
      <c r="C26" s="28">
        <f>IFERROR(+VLOOKUP("LDGSEC"&amp;A26,'Main File'!A:O,7,0),0)</f>
        <v>0</v>
      </c>
      <c r="D26" s="28">
        <f>IFERROR(+VLOOKUP("LDGSEC"&amp;A26,'Main File'!A:O,8,0),0)</f>
        <v>0.2</v>
      </c>
      <c r="E26" s="28">
        <f>IFERROR(+VLOOKUP("LDGSEC"&amp;A26,'Main File'!A:O,9,0),0)</f>
        <v>0.27541935367016496</v>
      </c>
      <c r="F26" s="28">
        <f>IFERROR(+VLOOKUP("LDGSEC"&amp;A26,'Main File'!A:O,10,0),0)</f>
        <v>2.7255185034583937</v>
      </c>
      <c r="G26" s="28">
        <f>IFERROR(+VLOOKUP("LDGSEC"&amp;A26,'Main File'!A:O,11,0),0)</f>
        <v>1.3470995873441851</v>
      </c>
      <c r="H26" s="28">
        <f>IFERROR(+VLOOKUP("LDGSEC"&amp;A26,'Main File'!A:O,12,0),0)</f>
        <v>0</v>
      </c>
      <c r="I26" s="28">
        <f>IFERROR(+VLOOKUP("LDGSEC"&amp;A26,'Main File'!A:O,13,0),0)</f>
        <v>0.2</v>
      </c>
      <c r="J26" s="28">
        <f>IFERROR(+VLOOKUP("LDGSEC"&amp;A26,'Main File'!A:O,14,0),0)</f>
        <v>0.27128723446150671</v>
      </c>
      <c r="K26" s="28">
        <f>IFERROR(+VLOOKUP("LDGSEC"&amp;A26,'Main File'!A:O,15,0),0)</f>
        <v>1.8183868218056918</v>
      </c>
    </row>
    <row r="27" spans="1:11" x14ac:dyDescent="0.25">
      <c r="A27" s="9">
        <f t="shared" si="0"/>
        <v>43183</v>
      </c>
      <c r="B27" s="28">
        <f>IFERROR(+VLOOKUP("LDGSEC"&amp;A27,'Main File'!A:O,6,0),0)</f>
        <v>2.2500980832018174</v>
      </c>
      <c r="C27" s="28">
        <f>IFERROR(+VLOOKUP("LDGSEC"&amp;A27,'Main File'!A:O,7,0),0)</f>
        <v>0</v>
      </c>
      <c r="D27" s="28">
        <f>IFERROR(+VLOOKUP("LDGSEC"&amp;A27,'Main File'!A:O,8,0),0)</f>
        <v>0.2</v>
      </c>
      <c r="E27" s="28">
        <f>IFERROR(+VLOOKUP("LDGSEC"&amp;A27,'Main File'!A:O,9,0),0)</f>
        <v>0.27541810933625444</v>
      </c>
      <c r="F27" s="28">
        <f>IFERROR(+VLOOKUP("LDGSEC"&amp;A27,'Main File'!A:O,10,0),0)</f>
        <v>2.725516192538072</v>
      </c>
      <c r="G27" s="28">
        <f>IFERROR(+VLOOKUP("LDGSEC"&amp;A27,'Main File'!A:O,11,0),0)</f>
        <v>1.3470213906851458</v>
      </c>
      <c r="H27" s="28">
        <f>IFERROR(+VLOOKUP("LDGSEC"&amp;A27,'Main File'!A:O,12,0),0)</f>
        <v>0</v>
      </c>
      <c r="I27" s="28">
        <f>IFERROR(+VLOOKUP("LDGSEC"&amp;A27,'Main File'!A:O,13,0),0)</f>
        <v>0.2</v>
      </c>
      <c r="J27" s="28">
        <f>IFERROR(+VLOOKUP("LDGSEC"&amp;A27,'Main File'!A:O,14,0),0)</f>
        <v>0.27127340878910933</v>
      </c>
      <c r="K27" s="28">
        <f>IFERROR(+VLOOKUP("LDGSEC"&amp;A27,'Main File'!A:O,15,0),0)</f>
        <v>1.8182947994742551</v>
      </c>
    </row>
    <row r="28" spans="1:11" x14ac:dyDescent="0.25">
      <c r="A28" s="9">
        <f t="shared" si="0"/>
        <v>43184</v>
      </c>
      <c r="B28" s="28">
        <f>IFERROR(+VLOOKUP("LDGSEC"&amp;A28,'Main File'!A:O,6,0),0)</f>
        <v>2.2500973855284765</v>
      </c>
      <c r="C28" s="28">
        <f>IFERROR(+VLOOKUP("LDGSEC"&amp;A28,'Main File'!A:O,7,0),0)</f>
        <v>0</v>
      </c>
      <c r="D28" s="28">
        <f>IFERROR(+VLOOKUP("LDGSEC"&amp;A28,'Main File'!A:O,8,0),0)</f>
        <v>0.2</v>
      </c>
      <c r="E28" s="28">
        <f>IFERROR(+VLOOKUP("LDGSEC"&amp;A28,'Main File'!A:O,9,0),0)</f>
        <v>0.27541922253153633</v>
      </c>
      <c r="F28" s="28">
        <f>IFERROR(+VLOOKUP("LDGSEC"&amp;A28,'Main File'!A:O,10,0),0)</f>
        <v>2.7255166080600128</v>
      </c>
      <c r="G28" s="28">
        <f>IFERROR(+VLOOKUP("LDGSEC"&amp;A28,'Main File'!A:O,11,0),0)</f>
        <v>1.347026538523781</v>
      </c>
      <c r="H28" s="28">
        <f>IFERROR(+VLOOKUP("LDGSEC"&amp;A28,'Main File'!A:O,12,0),0)</f>
        <v>0</v>
      </c>
      <c r="I28" s="28">
        <f>IFERROR(+VLOOKUP("LDGSEC"&amp;A28,'Main File'!A:O,13,0),0)</f>
        <v>0.2</v>
      </c>
      <c r="J28" s="28">
        <f>IFERROR(+VLOOKUP("LDGSEC"&amp;A28,'Main File'!A:O,14,0),0)</f>
        <v>0.27127263384355815</v>
      </c>
      <c r="K28" s="28">
        <f>IFERROR(+VLOOKUP("LDGSEC"&amp;A28,'Main File'!A:O,15,0),0)</f>
        <v>1.8182991723673392</v>
      </c>
    </row>
    <row r="29" spans="1:11" x14ac:dyDescent="0.25">
      <c r="A29" s="9">
        <f t="shared" si="0"/>
        <v>43185</v>
      </c>
      <c r="B29" s="28">
        <f>IFERROR(+VLOOKUP("LDGSEC"&amp;A29,'Main File'!A:O,6,0),0)</f>
        <v>1.9898695036709835</v>
      </c>
      <c r="C29" s="28">
        <f>IFERROR(+VLOOKUP("LDGSEC"&amp;A29,'Main File'!A:O,7,0),0)</f>
        <v>0</v>
      </c>
      <c r="D29" s="28">
        <f>IFERROR(+VLOOKUP("LDGSEC"&amp;A29,'Main File'!A:O,8,0),0)</f>
        <v>0.2</v>
      </c>
      <c r="E29" s="28">
        <f>IFERROR(+VLOOKUP("LDGSEC"&amp;A29,'Main File'!A:O,9,0),0)</f>
        <v>0.22857764860597821</v>
      </c>
      <c r="F29" s="28">
        <f>IFERROR(+VLOOKUP("LDGSEC"&amp;A29,'Main File'!A:O,10,0),0)</f>
        <v>2.4184471522769617</v>
      </c>
      <c r="G29" s="28">
        <f>IFERROR(+VLOOKUP("LDGSEC"&amp;A29,'Main File'!A:O,11,0),0)</f>
        <v>1.0867467822611914</v>
      </c>
      <c r="H29" s="28">
        <f>IFERROR(+VLOOKUP("LDGSEC"&amp;A29,'Main File'!A:O,12,0),0)</f>
        <v>0</v>
      </c>
      <c r="I29" s="28">
        <f>IFERROR(+VLOOKUP("LDGSEC"&amp;A29,'Main File'!A:O,13,0),0)</f>
        <v>0.2</v>
      </c>
      <c r="J29" s="28">
        <f>IFERROR(+VLOOKUP("LDGSEC"&amp;A29,'Main File'!A:O,14,0),0)</f>
        <v>0.22442148446638072</v>
      </c>
      <c r="K29" s="28">
        <f>IFERROR(+VLOOKUP("LDGSEC"&amp;A29,'Main File'!A:O,15,0),0)</f>
        <v>1.5111682667275721</v>
      </c>
    </row>
    <row r="30" spans="1:11" x14ac:dyDescent="0.25">
      <c r="A30" s="9">
        <f t="shared" si="0"/>
        <v>43186</v>
      </c>
      <c r="B30" s="28">
        <f>IFERROR(+VLOOKUP("LDGSEC"&amp;A30,'Main File'!A:O,6,0),0)</f>
        <v>0</v>
      </c>
      <c r="C30" s="28">
        <f>IFERROR(+VLOOKUP("LDGSEC"&amp;A30,'Main File'!A:O,7,0),0)</f>
        <v>0</v>
      </c>
      <c r="D30" s="28">
        <f>IFERROR(+VLOOKUP("LDGSEC"&amp;A30,'Main File'!A:O,8,0),0)</f>
        <v>0</v>
      </c>
      <c r="E30" s="28">
        <f>IFERROR(+VLOOKUP("LDGSEC"&amp;A30,'Main File'!A:O,9,0),0)</f>
        <v>0</v>
      </c>
      <c r="F30" s="28">
        <f>IFERROR(+VLOOKUP("LDGSEC"&amp;A30,'Main File'!A:O,10,0),0)</f>
        <v>0</v>
      </c>
      <c r="G30" s="28">
        <f>IFERROR(+VLOOKUP("LDGSEC"&amp;A30,'Main File'!A:O,11,0),0)</f>
        <v>0</v>
      </c>
      <c r="H30" s="28">
        <f>IFERROR(+VLOOKUP("LDGSEC"&amp;A30,'Main File'!A:O,12,0),0)</f>
        <v>0</v>
      </c>
      <c r="I30" s="28">
        <f>IFERROR(+VLOOKUP("LDGSEC"&amp;A30,'Main File'!A:O,13,0),0)</f>
        <v>0</v>
      </c>
      <c r="J30" s="28">
        <f>IFERROR(+VLOOKUP("LDGSEC"&amp;A30,'Main File'!A:O,14,0),0)</f>
        <v>0</v>
      </c>
      <c r="K30" s="28">
        <f>IFERROR(+VLOOKUP("LDGSEC"&amp;A30,'Main File'!A:O,15,0),0)</f>
        <v>0</v>
      </c>
    </row>
    <row r="31" spans="1:11" x14ac:dyDescent="0.25">
      <c r="A31" s="9">
        <f t="shared" si="0"/>
        <v>43187</v>
      </c>
      <c r="B31" s="28">
        <f>IFERROR(+VLOOKUP("LDGSEC"&amp;A31,'Main File'!A:O,6,0),0)</f>
        <v>0</v>
      </c>
      <c r="C31" s="28">
        <f>IFERROR(+VLOOKUP("LDGSEC"&amp;A31,'Main File'!A:O,7,0),0)</f>
        <v>0</v>
      </c>
      <c r="D31" s="28">
        <f>IFERROR(+VLOOKUP("LDGSEC"&amp;A31,'Main File'!A:O,8,0),0)</f>
        <v>0</v>
      </c>
      <c r="E31" s="28">
        <f>IFERROR(+VLOOKUP("LDGSEC"&amp;A31,'Main File'!A:O,9,0),0)</f>
        <v>0</v>
      </c>
      <c r="F31" s="28">
        <f>IFERROR(+VLOOKUP("LDGSEC"&amp;A31,'Main File'!A:O,10,0),0)</f>
        <v>0</v>
      </c>
      <c r="G31" s="28">
        <f>IFERROR(+VLOOKUP("LDGSEC"&amp;A31,'Main File'!A:O,11,0),0)</f>
        <v>0</v>
      </c>
      <c r="H31" s="28">
        <f>IFERROR(+VLOOKUP("LDGSEC"&amp;A31,'Main File'!A:O,12,0),0)</f>
        <v>0</v>
      </c>
      <c r="I31" s="28">
        <f>IFERROR(+VLOOKUP("LDGSEC"&amp;A31,'Main File'!A:O,13,0),0)</f>
        <v>0</v>
      </c>
      <c r="J31" s="28">
        <f>IFERROR(+VLOOKUP("LDGSEC"&amp;A31,'Main File'!A:O,14,0),0)</f>
        <v>0</v>
      </c>
      <c r="K31" s="28">
        <f>IFERROR(+VLOOKUP("LDGSEC"&amp;A31,'Main File'!A:O,15,0),0)</f>
        <v>0</v>
      </c>
    </row>
    <row r="32" spans="1:11" x14ac:dyDescent="0.25">
      <c r="A32" s="9">
        <f t="shared" si="0"/>
        <v>43188</v>
      </c>
      <c r="B32" s="28">
        <f>IFERROR(+VLOOKUP("LDGSEC"&amp;A32,'Main File'!A:O,6,0),0)</f>
        <v>0</v>
      </c>
      <c r="C32" s="28">
        <f>IFERROR(+VLOOKUP("LDGSEC"&amp;A32,'Main File'!A:O,7,0),0)</f>
        <v>0</v>
      </c>
      <c r="D32" s="28">
        <f>IFERROR(+VLOOKUP("LDGSEC"&amp;A32,'Main File'!A:O,8,0),0)</f>
        <v>0</v>
      </c>
      <c r="E32" s="28">
        <f>IFERROR(+VLOOKUP("LDGSEC"&amp;A32,'Main File'!A:O,9,0),0)</f>
        <v>0</v>
      </c>
      <c r="F32" s="28">
        <f>IFERROR(+VLOOKUP("LDGSEC"&amp;A32,'Main File'!A:O,10,0),0)</f>
        <v>0</v>
      </c>
      <c r="G32" s="28">
        <f>IFERROR(+VLOOKUP("LDGSEC"&amp;A32,'Main File'!A:O,11,0),0)</f>
        <v>0</v>
      </c>
      <c r="H32" s="28">
        <f>IFERROR(+VLOOKUP("LDGSEC"&amp;A32,'Main File'!A:O,12,0),0)</f>
        <v>0</v>
      </c>
      <c r="I32" s="28">
        <f>IFERROR(+VLOOKUP("LDGSEC"&amp;A32,'Main File'!A:O,13,0),0)</f>
        <v>0</v>
      </c>
      <c r="J32" s="28">
        <f>IFERROR(+VLOOKUP("LDGSEC"&amp;A32,'Main File'!A:O,14,0),0)</f>
        <v>0</v>
      </c>
      <c r="K32" s="28">
        <f>IFERROR(+VLOOKUP("LDGSEC"&amp;A32,'Main File'!A:O,15,0),0)</f>
        <v>0</v>
      </c>
    </row>
    <row r="33" spans="1:11" x14ac:dyDescent="0.25">
      <c r="A33" s="9">
        <f t="shared" si="0"/>
        <v>43189</v>
      </c>
      <c r="B33" s="28">
        <f>IFERROR(+VLOOKUP("LDGSEC"&amp;A33,'Main File'!A:O,6,0),0)</f>
        <v>0</v>
      </c>
      <c r="C33" s="28">
        <f>IFERROR(+VLOOKUP("LDGSEC"&amp;A33,'Main File'!A:O,7,0),0)</f>
        <v>0</v>
      </c>
      <c r="D33" s="28">
        <f>IFERROR(+VLOOKUP("LDGSEC"&amp;A33,'Main File'!A:O,8,0),0)</f>
        <v>0</v>
      </c>
      <c r="E33" s="28">
        <f>IFERROR(+VLOOKUP("LDGSEC"&amp;A33,'Main File'!A:O,9,0),0)</f>
        <v>0</v>
      </c>
      <c r="F33" s="28">
        <f>IFERROR(+VLOOKUP("LDGSEC"&amp;A33,'Main File'!A:O,10,0),0)</f>
        <v>0</v>
      </c>
      <c r="G33" s="28">
        <f>IFERROR(+VLOOKUP("LDGSEC"&amp;A33,'Main File'!A:O,11,0),0)</f>
        <v>0</v>
      </c>
      <c r="H33" s="28">
        <f>IFERROR(+VLOOKUP("LDGSEC"&amp;A33,'Main File'!A:O,12,0),0)</f>
        <v>0</v>
      </c>
      <c r="I33" s="28">
        <f>IFERROR(+VLOOKUP("LDGSEC"&amp;A33,'Main File'!A:O,13,0),0)</f>
        <v>0</v>
      </c>
      <c r="J33" s="28">
        <f>IFERROR(+VLOOKUP("LDGSEC"&amp;A33,'Main File'!A:O,14,0),0)</f>
        <v>0</v>
      </c>
      <c r="K33" s="28">
        <f>IFERROR(+VLOOKUP("LDGSEC"&amp;A33,'Main File'!A:O,15,0),0)</f>
        <v>0</v>
      </c>
    </row>
    <row r="34" spans="1:11" x14ac:dyDescent="0.25">
      <c r="A34" s="9">
        <f t="shared" si="0"/>
        <v>43190</v>
      </c>
      <c r="B34" s="28">
        <f>IFERROR(+VLOOKUP("LDGSEC"&amp;A34,'Main File'!A:O,6,0),0)</f>
        <v>0</v>
      </c>
      <c r="C34" s="28">
        <f>IFERROR(+VLOOKUP("LDGSEC"&amp;A34,'Main File'!A:O,7,0),0)</f>
        <v>0</v>
      </c>
      <c r="D34" s="28">
        <f>IFERROR(+VLOOKUP("LDGSEC"&amp;A34,'Main File'!A:O,8,0),0)</f>
        <v>0</v>
      </c>
      <c r="E34" s="28">
        <f>IFERROR(+VLOOKUP("LDGSEC"&amp;A34,'Main File'!A:O,9,0),0)</f>
        <v>0</v>
      </c>
      <c r="F34" s="28">
        <f>IFERROR(+VLOOKUP("LDGSEC"&amp;A34,'Main File'!A:O,10,0),0)</f>
        <v>0</v>
      </c>
      <c r="G34" s="28">
        <f>IFERROR(+VLOOKUP("LDGSEC"&amp;A34,'Main File'!A:O,11,0),0)</f>
        <v>0</v>
      </c>
      <c r="H34" s="28">
        <f>IFERROR(+VLOOKUP("LDGSEC"&amp;A34,'Main File'!A:O,12,0),0)</f>
        <v>0</v>
      </c>
      <c r="I34" s="28">
        <f>IFERROR(+VLOOKUP("LDGSEC"&amp;A34,'Main File'!A:O,13,0),0)</f>
        <v>0</v>
      </c>
      <c r="J34" s="28">
        <f>IFERROR(+VLOOKUP("LDGSEC"&amp;A34,'Main File'!A:O,14,0),0)</f>
        <v>0</v>
      </c>
      <c r="K34" s="28">
        <f>IFERROR(+VLOOKUP("LDGSEC"&amp;A34,'Main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Income Plus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IFERROR(+VLOOKUP("LDINPF"&amp;A4,'Main File'!A:O,6,0),0)</f>
        <v>1.1300205024077226</v>
      </c>
      <c r="C4" s="28">
        <f>IFERROR(+VLOOKUP("LDINPF"&amp;A4,'Main File'!A:O,7,0),0)</f>
        <v>0</v>
      </c>
      <c r="D4" s="28">
        <f>IFERROR(+VLOOKUP("LDINPF"&amp;A4,'Main File'!A:O,8,0),0)</f>
        <v>0</v>
      </c>
      <c r="E4" s="28">
        <f>IFERROR(+VLOOKUP("LDINPF"&amp;A4,'Main File'!A:O,9,0),0)</f>
        <v>6.8402241001235847E-2</v>
      </c>
      <c r="F4" s="28">
        <f>IFERROR(+VLOOKUP("LDINPF"&amp;A4,'Main File'!A:O,10,0),0)</f>
        <v>1.1984227434089585</v>
      </c>
      <c r="G4" s="28">
        <f>IFERROR(+VLOOKUP("LDINPF"&amp;A4,'Main File'!A:O,11,0),0)</f>
        <v>0.47770948573484706</v>
      </c>
      <c r="H4" s="28">
        <f>IFERROR(+VLOOKUP("LDINPF"&amp;A4,'Main File'!A:O,12,0),0)</f>
        <v>0</v>
      </c>
      <c r="I4" s="28">
        <f>IFERROR(+VLOOKUP("LDINPF"&amp;A4,'Main File'!A:O,13,0),0)</f>
        <v>0</v>
      </c>
      <c r="J4" s="28">
        <f>IFERROR(+VLOOKUP("LDINPF"&amp;A4,'Main File'!A:O,14,0),0)</f>
        <v>6.7988100066610088E-2</v>
      </c>
      <c r="K4" s="28">
        <f>IFERROR(+VLOOKUP("LDINPF"&amp;A4,'Main File'!A:O,15,0),0)</f>
        <v>0.54569758580145711</v>
      </c>
    </row>
    <row r="5" spans="1:14" x14ac:dyDescent="0.25">
      <c r="A5" s="9">
        <v>43161</v>
      </c>
      <c r="B5" s="28">
        <f>IFERROR(+VLOOKUP("LDINPF"&amp;A5,'Main File'!A:O,6,0),0)</f>
        <v>1.1300211095606674</v>
      </c>
      <c r="C5" s="28">
        <f>IFERROR(+VLOOKUP("LDINPF"&amp;A5,'Main File'!A:O,7,0),0)</f>
        <v>0</v>
      </c>
      <c r="D5" s="28">
        <f>IFERROR(+VLOOKUP("LDINPF"&amp;A5,'Main File'!A:O,8,0),0)</f>
        <v>0</v>
      </c>
      <c r="E5" s="28">
        <f>IFERROR(+VLOOKUP("LDINPF"&amp;A5,'Main File'!A:O,9,0),0)</f>
        <v>6.8402333741333504E-2</v>
      </c>
      <c r="F5" s="28">
        <f>IFERROR(+VLOOKUP("LDINPF"&amp;A5,'Main File'!A:O,10,0),0)</f>
        <v>1.1984234433020009</v>
      </c>
      <c r="G5" s="28">
        <f>IFERROR(+VLOOKUP("LDINPF"&amp;A5,'Main File'!A:O,11,0),0)</f>
        <v>0.47770940493713715</v>
      </c>
      <c r="H5" s="28">
        <f>IFERROR(+VLOOKUP("LDINPF"&amp;A5,'Main File'!A:O,12,0),0)</f>
        <v>0</v>
      </c>
      <c r="I5" s="28">
        <f>IFERROR(+VLOOKUP("LDINPF"&amp;A5,'Main File'!A:O,13,0),0)</f>
        <v>0</v>
      </c>
      <c r="J5" s="28">
        <f>IFERROR(+VLOOKUP("LDINPF"&amp;A5,'Main File'!A:O,14,0),0)</f>
        <v>6.7988031951252206E-2</v>
      </c>
      <c r="K5" s="28">
        <f>IFERROR(+VLOOKUP("LDINPF"&amp;A5,'Main File'!A:O,15,0),0)</f>
        <v>0.54569743688838934</v>
      </c>
    </row>
    <row r="6" spans="1:14" x14ac:dyDescent="0.25">
      <c r="A6" s="9">
        <f>+A5+1</f>
        <v>43162</v>
      </c>
      <c r="B6" s="28">
        <f>IFERROR(+VLOOKUP("LDINPF"&amp;A6,'Main File'!A:O,6,0),0)</f>
        <v>1.1300212710365407</v>
      </c>
      <c r="C6" s="28">
        <f>IFERROR(+VLOOKUP("LDINPF"&amp;A6,'Main File'!A:O,7,0),0)</f>
        <v>0</v>
      </c>
      <c r="D6" s="28">
        <f>IFERROR(+VLOOKUP("LDINPF"&amp;A6,'Main File'!A:O,8,0),0)</f>
        <v>0</v>
      </c>
      <c r="E6" s="28">
        <f>IFERROR(+VLOOKUP("LDINPF"&amp;A6,'Main File'!A:O,9,0),0)</f>
        <v>6.8401882110619552E-2</v>
      </c>
      <c r="F6" s="28">
        <f>IFERROR(+VLOOKUP("LDINPF"&amp;A6,'Main File'!A:O,10,0),0)</f>
        <v>1.1984231531471603</v>
      </c>
      <c r="G6" s="28">
        <f>IFERROR(+VLOOKUP("LDINPF"&amp;A6,'Main File'!A:O,11,0),0)</f>
        <v>0.47770894298949995</v>
      </c>
      <c r="H6" s="28">
        <f>IFERROR(+VLOOKUP("LDINPF"&amp;A6,'Main File'!A:O,12,0),0)</f>
        <v>0</v>
      </c>
      <c r="I6" s="28">
        <f>IFERROR(+VLOOKUP("LDINPF"&amp;A6,'Main File'!A:O,13,0),0)</f>
        <v>0</v>
      </c>
      <c r="J6" s="28">
        <f>IFERROR(+VLOOKUP("LDINPF"&amp;A6,'Main File'!A:O,14,0),0)</f>
        <v>6.7988112102417744E-2</v>
      </c>
      <c r="K6" s="28">
        <f>IFERROR(+VLOOKUP("LDINPF"&amp;A6,'Main File'!A:O,15,0),0)</f>
        <v>0.54569705509191768</v>
      </c>
    </row>
    <row r="7" spans="1:14" x14ac:dyDescent="0.25">
      <c r="A7" s="9">
        <f t="shared" ref="A7:A34" si="0">+A6+1</f>
        <v>43163</v>
      </c>
      <c r="B7" s="28">
        <f>IFERROR(+VLOOKUP("LDINPF"&amp;A7,'Main File'!A:O,6,0),0)</f>
        <v>1.130020967960921</v>
      </c>
      <c r="C7" s="28">
        <f>IFERROR(+VLOOKUP("LDINPF"&amp;A7,'Main File'!A:O,7,0),0)</f>
        <v>0</v>
      </c>
      <c r="D7" s="28">
        <f>IFERROR(+VLOOKUP("LDINPF"&amp;A7,'Main File'!A:O,8,0),0)</f>
        <v>0</v>
      </c>
      <c r="E7" s="28">
        <f>IFERROR(+VLOOKUP("LDINPF"&amp;A7,'Main File'!A:O,9,0),0)</f>
        <v>6.8402034387096508E-2</v>
      </c>
      <c r="F7" s="28">
        <f>IFERROR(+VLOOKUP("LDINPF"&amp;A7,'Main File'!A:O,10,0),0)</f>
        <v>1.1984230023480176</v>
      </c>
      <c r="G7" s="28">
        <f>IFERROR(+VLOOKUP("LDINPF"&amp;A7,'Main File'!A:O,11,0),0)</f>
        <v>0.47770937024179255</v>
      </c>
      <c r="H7" s="28">
        <f>IFERROR(+VLOOKUP("LDINPF"&amp;A7,'Main File'!A:O,12,0),0)</f>
        <v>0</v>
      </c>
      <c r="I7" s="28">
        <f>IFERROR(+VLOOKUP("LDINPF"&amp;A7,'Main File'!A:O,13,0),0)</f>
        <v>0</v>
      </c>
      <c r="J7" s="28">
        <f>IFERROR(+VLOOKUP("LDINPF"&amp;A7,'Main File'!A:O,14,0),0)</f>
        <v>6.7988216174328459E-2</v>
      </c>
      <c r="K7" s="28">
        <f>IFERROR(+VLOOKUP("LDINPF"&amp;A7,'Main File'!A:O,15,0),0)</f>
        <v>0.54569758641612098</v>
      </c>
    </row>
    <row r="8" spans="1:14" x14ac:dyDescent="0.25">
      <c r="A8" s="9">
        <f t="shared" si="0"/>
        <v>43164</v>
      </c>
      <c r="B8" s="28">
        <f>IFERROR(+VLOOKUP("LDINPF"&amp;A8,'Main File'!A:O,6,0),0)</f>
        <v>1.1300938421828581</v>
      </c>
      <c r="C8" s="28">
        <f>IFERROR(+VLOOKUP("LDINPF"&amp;A8,'Main File'!A:O,7,0),0)</f>
        <v>0</v>
      </c>
      <c r="D8" s="28">
        <f>IFERROR(+VLOOKUP("LDINPF"&amp;A8,'Main File'!A:O,8,0),0)</f>
        <v>0</v>
      </c>
      <c r="E8" s="28">
        <f>IFERROR(+VLOOKUP("LDINPF"&amp;A8,'Main File'!A:O,9,0),0)</f>
        <v>6.8406751614804584E-2</v>
      </c>
      <c r="F8" s="28">
        <f>IFERROR(+VLOOKUP("LDINPF"&amp;A8,'Main File'!A:O,10,0),0)</f>
        <v>1.1985005937976627</v>
      </c>
      <c r="G8" s="28">
        <f>IFERROR(+VLOOKUP("LDINPF"&amp;A8,'Main File'!A:O,11,0),0)</f>
        <v>0.47773824870668946</v>
      </c>
      <c r="H8" s="28">
        <f>IFERROR(+VLOOKUP("LDINPF"&amp;A8,'Main File'!A:O,12,0),0)</f>
        <v>0</v>
      </c>
      <c r="I8" s="28">
        <f>IFERROR(+VLOOKUP("LDINPF"&amp;A8,'Main File'!A:O,13,0),0)</f>
        <v>0</v>
      </c>
      <c r="J8" s="28">
        <f>IFERROR(+VLOOKUP("LDINPF"&amp;A8,'Main File'!A:O,14,0),0)</f>
        <v>6.7992023982933081E-2</v>
      </c>
      <c r="K8" s="28">
        <f>IFERROR(+VLOOKUP("LDINPF"&amp;A8,'Main File'!A:O,15,0),0)</f>
        <v>0.54573027268962249</v>
      </c>
    </row>
    <row r="9" spans="1:14" x14ac:dyDescent="0.25">
      <c r="A9" s="9">
        <f t="shared" si="0"/>
        <v>43165</v>
      </c>
      <c r="B9" s="28">
        <f>IFERROR(+VLOOKUP("LDINPF"&amp;A9,'Main File'!A:O,6,0),0)</f>
        <v>1.1300673929613465</v>
      </c>
      <c r="C9" s="28">
        <f>IFERROR(+VLOOKUP("LDINPF"&amp;A9,'Main File'!A:O,7,0),0)</f>
        <v>0</v>
      </c>
      <c r="D9" s="28">
        <f>IFERROR(+VLOOKUP("LDINPF"&amp;A9,'Main File'!A:O,8,0),0)</f>
        <v>0</v>
      </c>
      <c r="E9" s="28">
        <f>IFERROR(+VLOOKUP("LDINPF"&amp;A9,'Main File'!A:O,9,0),0)</f>
        <v>6.8404962535407607E-2</v>
      </c>
      <c r="F9" s="28">
        <f>IFERROR(+VLOOKUP("LDINPF"&amp;A9,'Main File'!A:O,10,0),0)</f>
        <v>1.198472355496754</v>
      </c>
      <c r="G9" s="28">
        <f>IFERROR(+VLOOKUP("LDINPF"&amp;A9,'Main File'!A:O,11,0),0)</f>
        <v>0.47763508460566678</v>
      </c>
      <c r="H9" s="28">
        <f>IFERROR(+VLOOKUP("LDINPF"&amp;A9,'Main File'!A:O,12,0),0)</f>
        <v>0</v>
      </c>
      <c r="I9" s="28">
        <f>IFERROR(+VLOOKUP("LDINPF"&amp;A9,'Main File'!A:O,13,0),0)</f>
        <v>0</v>
      </c>
      <c r="J9" s="28">
        <f>IFERROR(+VLOOKUP("LDINPF"&amp;A9,'Main File'!A:O,14,0),0)</f>
        <v>6.7974352504781246E-2</v>
      </c>
      <c r="K9" s="28">
        <f>IFERROR(+VLOOKUP("LDINPF"&amp;A9,'Main File'!A:O,15,0),0)</f>
        <v>0.54560943711044807</v>
      </c>
    </row>
    <row r="10" spans="1:14" x14ac:dyDescent="0.25">
      <c r="A10" s="9">
        <f t="shared" si="0"/>
        <v>43166</v>
      </c>
      <c r="B10" s="28">
        <f>IFERROR(+VLOOKUP("LDINPF"&amp;A10,'Main File'!A:O,6,0),0)</f>
        <v>1.094418652017648</v>
      </c>
      <c r="C10" s="28">
        <f>IFERROR(+VLOOKUP("LDINPF"&amp;A10,'Main File'!A:O,7,0),0)</f>
        <v>0</v>
      </c>
      <c r="D10" s="28">
        <f>IFERROR(+VLOOKUP("LDINPF"&amp;A10,'Main File'!A:O,8,0),0)</f>
        <v>0</v>
      </c>
      <c r="E10" s="28">
        <f>IFERROR(+VLOOKUP("LDINPF"&amp;A10,'Main File'!A:O,9,0),0)</f>
        <v>6.1986932111846124E-2</v>
      </c>
      <c r="F10" s="28">
        <f>IFERROR(+VLOOKUP("LDINPF"&amp;A10,'Main File'!A:O,10,0),0)</f>
        <v>1.156405584129494</v>
      </c>
      <c r="G10" s="28">
        <f>IFERROR(+VLOOKUP("LDINPF"&amp;A10,'Main File'!A:O,11,0),0)</f>
        <v>0.44195367352996484</v>
      </c>
      <c r="H10" s="28">
        <f>IFERROR(+VLOOKUP("LDINPF"&amp;A10,'Main File'!A:O,12,0),0)</f>
        <v>0</v>
      </c>
      <c r="I10" s="28">
        <f>IFERROR(+VLOOKUP("LDINPF"&amp;A10,'Main File'!A:O,13,0),0)</f>
        <v>0</v>
      </c>
      <c r="J10" s="28">
        <f>IFERROR(+VLOOKUP("LDINPF"&amp;A10,'Main File'!A:O,14,0),0)</f>
        <v>6.1551925864608246E-2</v>
      </c>
      <c r="K10" s="28">
        <f>IFERROR(+VLOOKUP("LDINPF"&amp;A10,'Main File'!A:O,15,0),0)</f>
        <v>0.50350559939457307</v>
      </c>
    </row>
    <row r="11" spans="1:14" x14ac:dyDescent="0.25">
      <c r="A11" s="9">
        <f t="shared" si="0"/>
        <v>43167</v>
      </c>
      <c r="B11" s="28">
        <f>IFERROR(+VLOOKUP("LDINPF"&amp;A11,'Main File'!A:O,6,0),0)</f>
        <v>1.0894122560420449</v>
      </c>
      <c r="C11" s="28">
        <f>IFERROR(+VLOOKUP("LDINPF"&amp;A11,'Main File'!A:O,7,0),0)</f>
        <v>0</v>
      </c>
      <c r="D11" s="28">
        <f>IFERROR(+VLOOKUP("LDINPF"&amp;A11,'Main File'!A:O,8,0),0)</f>
        <v>0</v>
      </c>
      <c r="E11" s="28">
        <f>IFERROR(+VLOOKUP("LDINPF"&amp;A11,'Main File'!A:O,9,0),0)</f>
        <v>6.1087786519493419E-2</v>
      </c>
      <c r="F11" s="28">
        <f>IFERROR(+VLOOKUP("LDINPF"&amp;A11,'Main File'!A:O,10,0),0)</f>
        <v>1.1505000425615384</v>
      </c>
      <c r="G11" s="28">
        <f>IFERROR(+VLOOKUP("LDINPF"&amp;A11,'Main File'!A:O,11,0),0)</f>
        <v>0.43696672753239041</v>
      </c>
      <c r="H11" s="28">
        <f>IFERROR(+VLOOKUP("LDINPF"&amp;A11,'Main File'!A:O,12,0),0)</f>
        <v>0</v>
      </c>
      <c r="I11" s="28">
        <f>IFERROR(+VLOOKUP("LDINPF"&amp;A11,'Main File'!A:O,13,0),0)</f>
        <v>0</v>
      </c>
      <c r="J11" s="28">
        <f>IFERROR(+VLOOKUP("LDINPF"&amp;A11,'Main File'!A:O,14,0),0)</f>
        <v>6.0654466492007127E-2</v>
      </c>
      <c r="K11" s="28">
        <f>IFERROR(+VLOOKUP("LDINPF"&amp;A11,'Main File'!A:O,15,0),0)</f>
        <v>0.49762119402439753</v>
      </c>
    </row>
    <row r="12" spans="1:14" x14ac:dyDescent="0.25">
      <c r="A12" s="9">
        <f t="shared" si="0"/>
        <v>43168</v>
      </c>
      <c r="B12" s="28">
        <f>IFERROR(+VLOOKUP("LDINPF"&amp;A12,'Main File'!A:O,6,0),0)</f>
        <v>1.130050409474767</v>
      </c>
      <c r="C12" s="28">
        <f>IFERROR(+VLOOKUP("LDINPF"&amp;A12,'Main File'!A:O,7,0),0)</f>
        <v>0</v>
      </c>
      <c r="D12" s="28">
        <f>IFERROR(+VLOOKUP("LDINPF"&amp;A12,'Main File'!A:O,8,0),0)</f>
        <v>0</v>
      </c>
      <c r="E12" s="28">
        <f>IFERROR(+VLOOKUP("LDINPF"&amp;A12,'Main File'!A:O,9,0),0)</f>
        <v>6.8403617143425202E-2</v>
      </c>
      <c r="F12" s="28">
        <f>IFERROR(+VLOOKUP("LDINPF"&amp;A12,'Main File'!A:O,10,0),0)</f>
        <v>1.1984540266181922</v>
      </c>
      <c r="G12" s="28">
        <f>IFERROR(+VLOOKUP("LDINPF"&amp;A12,'Main File'!A:O,11,0),0)</f>
        <v>0.47760954592270055</v>
      </c>
      <c r="H12" s="28">
        <f>IFERROR(+VLOOKUP("LDINPF"&amp;A12,'Main File'!A:O,12,0),0)</f>
        <v>0</v>
      </c>
      <c r="I12" s="28">
        <f>IFERROR(+VLOOKUP("LDINPF"&amp;A12,'Main File'!A:O,13,0),0)</f>
        <v>0</v>
      </c>
      <c r="J12" s="28">
        <f>IFERROR(+VLOOKUP("LDINPF"&amp;A12,'Main File'!A:O,14,0),0)</f>
        <v>6.7970615435551981E-2</v>
      </c>
      <c r="K12" s="28">
        <f>IFERROR(+VLOOKUP("LDINPF"&amp;A12,'Main File'!A:O,15,0),0)</f>
        <v>0.54558016135825249</v>
      </c>
    </row>
    <row r="13" spans="1:14" x14ac:dyDescent="0.25">
      <c r="A13" s="9">
        <f t="shared" si="0"/>
        <v>43169</v>
      </c>
      <c r="B13" s="28">
        <f>IFERROR(+VLOOKUP("LDINPF"&amp;A13,'Main File'!A:O,6,0),0)</f>
        <v>1.130021099511815</v>
      </c>
      <c r="C13" s="28">
        <f>IFERROR(+VLOOKUP("LDINPF"&amp;A13,'Main File'!A:O,7,0),0)</f>
        <v>0</v>
      </c>
      <c r="D13" s="28">
        <f>IFERROR(+VLOOKUP("LDINPF"&amp;A13,'Main File'!A:O,8,0),0)</f>
        <v>0</v>
      </c>
      <c r="E13" s="28">
        <f>IFERROR(+VLOOKUP("LDINPF"&amp;A13,'Main File'!A:O,9,0),0)</f>
        <v>6.8402160999610037E-2</v>
      </c>
      <c r="F13" s="28">
        <f>IFERROR(+VLOOKUP("LDINPF"&amp;A13,'Main File'!A:O,10,0),0)</f>
        <v>1.1984232605114249</v>
      </c>
      <c r="G13" s="28">
        <f>IFERROR(+VLOOKUP("LDINPF"&amp;A13,'Main File'!A:O,11,0),0)</f>
        <v>0.47760858778701198</v>
      </c>
      <c r="H13" s="28">
        <f>IFERROR(+VLOOKUP("LDINPF"&amp;A13,'Main File'!A:O,12,0),0)</f>
        <v>0</v>
      </c>
      <c r="I13" s="28">
        <f>IFERROR(+VLOOKUP("LDINPF"&amp;A13,'Main File'!A:O,13,0),0)</f>
        <v>0</v>
      </c>
      <c r="J13" s="28">
        <f>IFERROR(+VLOOKUP("LDINPF"&amp;A13,'Main File'!A:O,14,0),0)</f>
        <v>6.7970022165797631E-2</v>
      </c>
      <c r="K13" s="28">
        <f>IFERROR(+VLOOKUP("LDINPF"&amp;A13,'Main File'!A:O,15,0),0)</f>
        <v>0.5455786099528096</v>
      </c>
    </row>
    <row r="14" spans="1:14" x14ac:dyDescent="0.25">
      <c r="A14" s="9">
        <f t="shared" si="0"/>
        <v>43170</v>
      </c>
      <c r="B14" s="28">
        <f>IFERROR(+VLOOKUP("LDINPF"&amp;A14,'Main File'!A:O,6,0),0)</f>
        <v>1.1300212231905968</v>
      </c>
      <c r="C14" s="28">
        <f>IFERROR(+VLOOKUP("LDINPF"&amp;A14,'Main File'!A:O,7,0),0)</f>
        <v>0</v>
      </c>
      <c r="D14" s="28">
        <f>IFERROR(+VLOOKUP("LDINPF"&amp;A14,'Main File'!A:O,8,0),0)</f>
        <v>0</v>
      </c>
      <c r="E14" s="28">
        <f>IFERROR(+VLOOKUP("LDINPF"&amp;A14,'Main File'!A:O,9,0),0)</f>
        <v>6.8401742640193983E-2</v>
      </c>
      <c r="F14" s="28">
        <f>IFERROR(+VLOOKUP("LDINPF"&amp;A14,'Main File'!A:O,10,0),0)</f>
        <v>1.1984229658307908</v>
      </c>
      <c r="G14" s="28">
        <f>IFERROR(+VLOOKUP("LDINPF"&amp;A14,'Main File'!A:O,11,0),0)</f>
        <v>0.47760915864827147</v>
      </c>
      <c r="H14" s="28">
        <f>IFERROR(+VLOOKUP("LDINPF"&amp;A14,'Main File'!A:O,12,0),0)</f>
        <v>0</v>
      </c>
      <c r="I14" s="28">
        <f>IFERROR(+VLOOKUP("LDINPF"&amp;A14,'Main File'!A:O,13,0),0)</f>
        <v>0</v>
      </c>
      <c r="J14" s="28">
        <f>IFERROR(+VLOOKUP("LDINPF"&amp;A14,'Main File'!A:O,14,0),0)</f>
        <v>6.7970630091215817E-2</v>
      </c>
      <c r="K14" s="28">
        <f>IFERROR(+VLOOKUP("LDINPF"&amp;A14,'Main File'!A:O,15,0),0)</f>
        <v>0.54557978873948731</v>
      </c>
    </row>
    <row r="15" spans="1:14" x14ac:dyDescent="0.25">
      <c r="A15" s="9">
        <f t="shared" si="0"/>
        <v>43171</v>
      </c>
      <c r="B15" s="28">
        <f>IFERROR(+VLOOKUP("LDINPF"&amp;A15,'Main File'!A:O,6,0),0)</f>
        <v>1.130092500366386</v>
      </c>
      <c r="C15" s="28">
        <f>IFERROR(+VLOOKUP("LDINPF"&amp;A15,'Main File'!A:O,7,0),0)</f>
        <v>0</v>
      </c>
      <c r="D15" s="28">
        <f>IFERROR(+VLOOKUP("LDINPF"&amp;A15,'Main File'!A:O,8,0),0)</f>
        <v>0</v>
      </c>
      <c r="E15" s="28">
        <f>IFERROR(+VLOOKUP("LDINPF"&amp;A15,'Main File'!A:O,9,0),0)</f>
        <v>6.8406027424645965E-2</v>
      </c>
      <c r="F15" s="28">
        <f>IFERROR(+VLOOKUP("LDINPF"&amp;A15,'Main File'!A:O,10,0),0)</f>
        <v>1.1984985277910321</v>
      </c>
      <c r="G15" s="28">
        <f>IFERROR(+VLOOKUP("LDINPF"&amp;A15,'Main File'!A:O,11,0),0)</f>
        <v>0.47761740072732328</v>
      </c>
      <c r="H15" s="28">
        <f>IFERROR(+VLOOKUP("LDINPF"&amp;A15,'Main File'!A:O,12,0),0)</f>
        <v>0</v>
      </c>
      <c r="I15" s="28">
        <f>IFERROR(+VLOOKUP("LDINPF"&amp;A15,'Main File'!A:O,13,0),0)</f>
        <v>0</v>
      </c>
      <c r="J15" s="28">
        <f>IFERROR(+VLOOKUP("LDINPF"&amp;A15,'Main File'!A:O,14,0),0)</f>
        <v>6.797177038075683E-2</v>
      </c>
      <c r="K15" s="28">
        <f>IFERROR(+VLOOKUP("LDINPF"&amp;A15,'Main File'!A:O,15,0),0)</f>
        <v>0.54558917110808014</v>
      </c>
    </row>
    <row r="16" spans="1:14" x14ac:dyDescent="0.25">
      <c r="A16" s="9">
        <f t="shared" si="0"/>
        <v>43172</v>
      </c>
      <c r="B16" s="28">
        <f>IFERROR(+VLOOKUP("LDINPF"&amp;A16,'Main File'!A:O,6,0),0)</f>
        <v>1.1301233209747286</v>
      </c>
      <c r="C16" s="28">
        <f>IFERROR(+VLOOKUP("LDINPF"&amp;A16,'Main File'!A:O,7,0),0)</f>
        <v>0</v>
      </c>
      <c r="D16" s="28">
        <f>IFERROR(+VLOOKUP("LDINPF"&amp;A16,'Main File'!A:O,8,0),0)</f>
        <v>0</v>
      </c>
      <c r="E16" s="28">
        <f>IFERROR(+VLOOKUP("LDINPF"&amp;A16,'Main File'!A:O,9,0),0)</f>
        <v>6.8407884907915842E-2</v>
      </c>
      <c r="F16" s="28">
        <f>IFERROR(+VLOOKUP("LDINPF"&amp;A16,'Main File'!A:O,10,0),0)</f>
        <v>1.1985312058826445</v>
      </c>
      <c r="G16" s="28">
        <f>IFERROR(+VLOOKUP("LDINPF"&amp;A16,'Main File'!A:O,11,0),0)</f>
        <v>0.47761936485873513</v>
      </c>
      <c r="H16" s="28">
        <f>IFERROR(+VLOOKUP("LDINPF"&amp;A16,'Main File'!A:O,12,0),0)</f>
        <v>0</v>
      </c>
      <c r="I16" s="28">
        <f>IFERROR(+VLOOKUP("LDINPF"&amp;A16,'Main File'!A:O,13,0),0)</f>
        <v>0</v>
      </c>
      <c r="J16" s="28">
        <f>IFERROR(+VLOOKUP("LDINPF"&amp;A16,'Main File'!A:O,14,0),0)</f>
        <v>6.797240249922426E-2</v>
      </c>
      <c r="K16" s="28">
        <f>IFERROR(+VLOOKUP("LDINPF"&amp;A16,'Main File'!A:O,15,0),0)</f>
        <v>0.54559176735795933</v>
      </c>
    </row>
    <row r="17" spans="1:11" x14ac:dyDescent="0.25">
      <c r="A17" s="9">
        <f t="shared" si="0"/>
        <v>43173</v>
      </c>
      <c r="B17" s="28">
        <f>IFERROR(+VLOOKUP("LDINPF"&amp;A17,'Main File'!A:O,6,0),0)</f>
        <v>1.1300467099559524</v>
      </c>
      <c r="C17" s="28">
        <f>IFERROR(+VLOOKUP("LDINPF"&amp;A17,'Main File'!A:O,7,0),0)</f>
        <v>0</v>
      </c>
      <c r="D17" s="28">
        <f>IFERROR(+VLOOKUP("LDINPF"&amp;A17,'Main File'!A:O,8,0),0)</f>
        <v>0</v>
      </c>
      <c r="E17" s="28">
        <f>IFERROR(+VLOOKUP("LDINPF"&amp;A17,'Main File'!A:O,9,0),0)</f>
        <v>6.8403336548487598E-2</v>
      </c>
      <c r="F17" s="28">
        <f>IFERROR(+VLOOKUP("LDINPF"&amp;A17,'Main File'!A:O,10,0),0)</f>
        <v>1.1984500465044399</v>
      </c>
      <c r="G17" s="28">
        <f>IFERROR(+VLOOKUP("LDINPF"&amp;A17,'Main File'!A:O,11,0),0)</f>
        <v>0.47760295293776805</v>
      </c>
      <c r="H17" s="28">
        <f>IFERROR(+VLOOKUP("LDINPF"&amp;A17,'Main File'!A:O,12,0),0)</f>
        <v>0</v>
      </c>
      <c r="I17" s="28">
        <f>IFERROR(+VLOOKUP("LDINPF"&amp;A17,'Main File'!A:O,13,0),0)</f>
        <v>0</v>
      </c>
      <c r="J17" s="28">
        <f>IFERROR(+VLOOKUP("LDINPF"&amp;A17,'Main File'!A:O,14,0),0)</f>
        <v>6.7969305616141201E-2</v>
      </c>
      <c r="K17" s="28">
        <f>IFERROR(+VLOOKUP("LDINPF"&amp;A17,'Main File'!A:O,15,0),0)</f>
        <v>0.54557225855390923</v>
      </c>
    </row>
    <row r="18" spans="1:11" x14ac:dyDescent="0.25">
      <c r="A18" s="9">
        <f t="shared" si="0"/>
        <v>43174</v>
      </c>
      <c r="B18" s="28">
        <f>IFERROR(+VLOOKUP("LDINPF"&amp;A18,'Main File'!A:O,6,0),0)</f>
        <v>1.1300520322120833</v>
      </c>
      <c r="C18" s="28">
        <f>IFERROR(+VLOOKUP("LDINPF"&amp;A18,'Main File'!A:O,7,0),0)</f>
        <v>0</v>
      </c>
      <c r="D18" s="28">
        <f>IFERROR(+VLOOKUP("LDINPF"&amp;A18,'Main File'!A:O,8,0),0)</f>
        <v>0</v>
      </c>
      <c r="E18" s="28">
        <f>IFERROR(+VLOOKUP("LDINPF"&amp;A18,'Main File'!A:O,9,0),0)</f>
        <v>6.8403752775613599E-2</v>
      </c>
      <c r="F18" s="28">
        <f>IFERROR(+VLOOKUP("LDINPF"&amp;A18,'Main File'!A:O,10,0),0)</f>
        <v>1.1984557849876969</v>
      </c>
      <c r="G18" s="28">
        <f>IFERROR(+VLOOKUP("LDINPF"&amp;A18,'Main File'!A:O,11,0),0)</f>
        <v>0.47761722785128297</v>
      </c>
      <c r="H18" s="28">
        <f>IFERROR(+VLOOKUP("LDINPF"&amp;A18,'Main File'!A:O,12,0),0)</f>
        <v>0</v>
      </c>
      <c r="I18" s="28">
        <f>IFERROR(+VLOOKUP("LDINPF"&amp;A18,'Main File'!A:O,13,0),0)</f>
        <v>0</v>
      </c>
      <c r="J18" s="28">
        <f>IFERROR(+VLOOKUP("LDINPF"&amp;A18,'Main File'!A:O,14,0),0)</f>
        <v>6.7971056002504707E-2</v>
      </c>
      <c r="K18" s="28">
        <f>IFERROR(+VLOOKUP("LDINPF"&amp;A18,'Main File'!A:O,15,0),0)</f>
        <v>0.54558828385378766</v>
      </c>
    </row>
    <row r="19" spans="1:11" x14ac:dyDescent="0.25">
      <c r="A19" s="9">
        <f t="shared" si="0"/>
        <v>43175</v>
      </c>
      <c r="B19" s="28">
        <f>IFERROR(+VLOOKUP("LDINPF"&amp;A19,'Main File'!A:O,6,0),0)</f>
        <v>1.1300681780146904</v>
      </c>
      <c r="C19" s="28">
        <f>IFERROR(+VLOOKUP("LDINPF"&amp;A19,'Main File'!A:O,7,0),0)</f>
        <v>0</v>
      </c>
      <c r="D19" s="28">
        <f>IFERROR(+VLOOKUP("LDINPF"&amp;A19,'Main File'!A:O,8,0),0)</f>
        <v>0</v>
      </c>
      <c r="E19" s="28">
        <f>IFERROR(+VLOOKUP("LDINPF"&amp;A19,'Main File'!A:O,9,0),0)</f>
        <v>6.8405073666530244E-2</v>
      </c>
      <c r="F19" s="28">
        <f>IFERROR(+VLOOKUP("LDINPF"&amp;A19,'Main File'!A:O,10,0),0)</f>
        <v>1.1984732516812207</v>
      </c>
      <c r="G19" s="28">
        <f>IFERROR(+VLOOKUP("LDINPF"&amp;A19,'Main File'!A:O,11,0),0)</f>
        <v>0.47759501741139865</v>
      </c>
      <c r="H19" s="28">
        <f>IFERROR(+VLOOKUP("LDINPF"&amp;A19,'Main File'!A:O,12,0),0)</f>
        <v>0</v>
      </c>
      <c r="I19" s="28">
        <f>IFERROR(+VLOOKUP("LDINPF"&amp;A19,'Main File'!A:O,13,0),0)</f>
        <v>0</v>
      </c>
      <c r="J19" s="28">
        <f>IFERROR(+VLOOKUP("LDINPF"&amp;A19,'Main File'!A:O,14,0),0)</f>
        <v>6.7966741262428965E-2</v>
      </c>
      <c r="K19" s="28">
        <f>IFERROR(+VLOOKUP("LDINPF"&amp;A19,'Main File'!A:O,15,0),0)</f>
        <v>0.54556175867382761</v>
      </c>
    </row>
    <row r="20" spans="1:11" x14ac:dyDescent="0.25">
      <c r="A20" s="9">
        <f t="shared" si="0"/>
        <v>43176</v>
      </c>
      <c r="B20" s="28">
        <f>IFERROR(+VLOOKUP("LDINPF"&amp;A20,'Main File'!A:O,6,0),0)</f>
        <v>1.130020400149734</v>
      </c>
      <c r="C20" s="28">
        <f>IFERROR(+VLOOKUP("LDINPF"&amp;A20,'Main File'!A:O,7,0),0)</f>
        <v>0</v>
      </c>
      <c r="D20" s="28">
        <f>IFERROR(+VLOOKUP("LDINPF"&amp;A20,'Main File'!A:O,8,0),0)</f>
        <v>0</v>
      </c>
      <c r="E20" s="28">
        <f>IFERROR(+VLOOKUP("LDINPF"&amp;A20,'Main File'!A:O,9,0),0)</f>
        <v>6.8401892814500001E-2</v>
      </c>
      <c r="F20" s="28">
        <f>IFERROR(+VLOOKUP("LDINPF"&amp;A20,'Main File'!A:O,10,0),0)</f>
        <v>1.1984222929642341</v>
      </c>
      <c r="G20" s="28">
        <f>IFERROR(+VLOOKUP("LDINPF"&amp;A20,'Main File'!A:O,11,0),0)</f>
        <v>0.47760835488372277</v>
      </c>
      <c r="H20" s="28">
        <f>IFERROR(+VLOOKUP("LDINPF"&amp;A20,'Main File'!A:O,12,0),0)</f>
        <v>0</v>
      </c>
      <c r="I20" s="28">
        <f>IFERROR(+VLOOKUP("LDINPF"&amp;A20,'Main File'!A:O,13,0),0)</f>
        <v>0</v>
      </c>
      <c r="J20" s="28">
        <f>IFERROR(+VLOOKUP("LDINPF"&amp;A20,'Main File'!A:O,14,0),0)</f>
        <v>6.7969950433644427E-2</v>
      </c>
      <c r="K20" s="28">
        <f>IFERROR(+VLOOKUP("LDINPF"&amp;A20,'Main File'!A:O,15,0),0)</f>
        <v>0.54557830531736717</v>
      </c>
    </row>
    <row r="21" spans="1:11" x14ac:dyDescent="0.25">
      <c r="A21" s="9">
        <f t="shared" si="0"/>
        <v>43177</v>
      </c>
      <c r="B21" s="28">
        <f>IFERROR(+VLOOKUP("LDINPF"&amp;A21,'Main File'!A:O,6,0),0)</f>
        <v>1.1300214168732574</v>
      </c>
      <c r="C21" s="28">
        <f>IFERROR(+VLOOKUP("LDINPF"&amp;A21,'Main File'!A:O,7,0),0)</f>
        <v>0</v>
      </c>
      <c r="D21" s="28">
        <f>IFERROR(+VLOOKUP("LDINPF"&amp;A21,'Main File'!A:O,8,0),0)</f>
        <v>0</v>
      </c>
      <c r="E21" s="28">
        <f>IFERROR(+VLOOKUP("LDINPF"&amp;A21,'Main File'!A:O,9,0),0)</f>
        <v>6.8402212010931218E-2</v>
      </c>
      <c r="F21" s="28">
        <f>IFERROR(+VLOOKUP("LDINPF"&amp;A21,'Main File'!A:O,10,0),0)</f>
        <v>1.1984236288841887</v>
      </c>
      <c r="G21" s="28">
        <f>IFERROR(+VLOOKUP("LDINPF"&amp;A21,'Main File'!A:O,11,0),0)</f>
        <v>0.47760814628196363</v>
      </c>
      <c r="H21" s="28">
        <f>IFERROR(+VLOOKUP("LDINPF"&amp;A21,'Main File'!A:O,12,0),0)</f>
        <v>0</v>
      </c>
      <c r="I21" s="28">
        <f>IFERROR(+VLOOKUP("LDINPF"&amp;A21,'Main File'!A:O,13,0),0)</f>
        <v>0</v>
      </c>
      <c r="J21" s="28">
        <f>IFERROR(+VLOOKUP("LDINPF"&amp;A21,'Main File'!A:O,14,0),0)</f>
        <v>6.7969963577930975E-2</v>
      </c>
      <c r="K21" s="28">
        <f>IFERROR(+VLOOKUP("LDINPF"&amp;A21,'Main File'!A:O,15,0),0)</f>
        <v>0.54557810985989463</v>
      </c>
    </row>
    <row r="22" spans="1:11" x14ac:dyDescent="0.25">
      <c r="A22" s="9">
        <f t="shared" si="0"/>
        <v>43178</v>
      </c>
      <c r="B22" s="28">
        <f>IFERROR(+VLOOKUP("LDINPF"&amp;A22,'Main File'!A:O,6,0),0)</f>
        <v>1.130065189596601</v>
      </c>
      <c r="C22" s="28">
        <f>IFERROR(+VLOOKUP("LDINPF"&amp;A22,'Main File'!A:O,7,0),0)</f>
        <v>0</v>
      </c>
      <c r="D22" s="28">
        <f>IFERROR(+VLOOKUP("LDINPF"&amp;A22,'Main File'!A:O,8,0),0)</f>
        <v>0</v>
      </c>
      <c r="E22" s="28">
        <f>IFERROR(+VLOOKUP("LDINPF"&amp;A22,'Main File'!A:O,9,0),0)</f>
        <v>6.8404436173232261E-2</v>
      </c>
      <c r="F22" s="28">
        <f>IFERROR(+VLOOKUP("LDINPF"&amp;A22,'Main File'!A:O,10,0),0)</f>
        <v>1.1984696257698333</v>
      </c>
      <c r="G22" s="28">
        <f>IFERROR(+VLOOKUP("LDINPF"&amp;A22,'Main File'!A:O,11,0),0)</f>
        <v>0.47763805751152977</v>
      </c>
      <c r="H22" s="28">
        <f>IFERROR(+VLOOKUP("LDINPF"&amp;A22,'Main File'!A:O,12,0),0)</f>
        <v>0</v>
      </c>
      <c r="I22" s="28">
        <f>IFERROR(+VLOOKUP("LDINPF"&amp;A22,'Main File'!A:O,13,0),0)</f>
        <v>0</v>
      </c>
      <c r="J22" s="28">
        <f>IFERROR(+VLOOKUP("LDINPF"&amp;A22,'Main File'!A:O,14,0),0)</f>
        <v>6.7974821555998433E-2</v>
      </c>
      <c r="K22" s="28">
        <f>IFERROR(+VLOOKUP("LDINPF"&amp;A22,'Main File'!A:O,15,0),0)</f>
        <v>0.5456128790675282</v>
      </c>
    </row>
    <row r="23" spans="1:11" x14ac:dyDescent="0.25">
      <c r="A23" s="9">
        <f t="shared" si="0"/>
        <v>43179</v>
      </c>
      <c r="B23" s="28">
        <f>IFERROR(+VLOOKUP("LDINPF"&amp;A23,'Main File'!A:O,6,0),0)</f>
        <v>1.1300664333495363</v>
      </c>
      <c r="C23" s="28">
        <f>IFERROR(+VLOOKUP("LDINPF"&amp;A23,'Main File'!A:O,7,0),0)</f>
        <v>0</v>
      </c>
      <c r="D23" s="28">
        <f>IFERROR(+VLOOKUP("LDINPF"&amp;A23,'Main File'!A:O,8,0),0)</f>
        <v>0</v>
      </c>
      <c r="E23" s="28">
        <f>IFERROR(+VLOOKUP("LDINPF"&amp;A23,'Main File'!A:O,9,0),0)</f>
        <v>6.8405163148053283E-2</v>
      </c>
      <c r="F23" s="28">
        <f>IFERROR(+VLOOKUP("LDINPF"&amp;A23,'Main File'!A:O,10,0),0)</f>
        <v>1.1984715964975896</v>
      </c>
      <c r="G23" s="28">
        <f>IFERROR(+VLOOKUP("LDINPF"&amp;A23,'Main File'!A:O,11,0),0)</f>
        <v>0.47761454296726263</v>
      </c>
      <c r="H23" s="28">
        <f>IFERROR(+VLOOKUP("LDINPF"&amp;A23,'Main File'!A:O,12,0),0)</f>
        <v>0</v>
      </c>
      <c r="I23" s="28">
        <f>IFERROR(+VLOOKUP("LDINPF"&amp;A23,'Main File'!A:O,13,0),0)</f>
        <v>0</v>
      </c>
      <c r="J23" s="28">
        <f>IFERROR(+VLOOKUP("LDINPF"&amp;A23,'Main File'!A:O,14,0),0)</f>
        <v>6.7970789424645545E-2</v>
      </c>
      <c r="K23" s="28">
        <f>IFERROR(+VLOOKUP("LDINPF"&amp;A23,'Main File'!A:O,15,0),0)</f>
        <v>0.54558533239190821</v>
      </c>
    </row>
    <row r="24" spans="1:11" x14ac:dyDescent="0.25">
      <c r="A24" s="9">
        <f t="shared" si="0"/>
        <v>43180</v>
      </c>
      <c r="B24" s="28">
        <f>IFERROR(+VLOOKUP("LDINPF"&amp;A24,'Main File'!A:O,6,0),0)</f>
        <v>1.0752147822141889</v>
      </c>
      <c r="C24" s="28">
        <f>IFERROR(+VLOOKUP("LDINPF"&amp;A24,'Main File'!A:O,7,0),0)</f>
        <v>0</v>
      </c>
      <c r="D24" s="28">
        <f>IFERROR(+VLOOKUP("LDINPF"&amp;A24,'Main File'!A:O,8,0),0)</f>
        <v>0</v>
      </c>
      <c r="E24" s="28">
        <f>IFERROR(+VLOOKUP("LDINPF"&amp;A24,'Main File'!A:O,9,0),0)</f>
        <v>5.853594571742441E-2</v>
      </c>
      <c r="F24" s="28">
        <f>IFERROR(+VLOOKUP("LDINPF"&amp;A24,'Main File'!A:O,10,0),0)</f>
        <v>1.1337507279316132</v>
      </c>
      <c r="G24" s="28">
        <f>IFERROR(+VLOOKUP("LDINPF"&amp;A24,'Main File'!A:O,11,0),0)</f>
        <v>0.42274779269159413</v>
      </c>
      <c r="H24" s="28">
        <f>IFERROR(+VLOOKUP("LDINPF"&amp;A24,'Main File'!A:O,12,0),0)</f>
        <v>0</v>
      </c>
      <c r="I24" s="28">
        <f>IFERROR(+VLOOKUP("LDINPF"&amp;A24,'Main File'!A:O,13,0),0)</f>
        <v>0</v>
      </c>
      <c r="J24" s="28">
        <f>IFERROR(+VLOOKUP("LDINPF"&amp;A24,'Main File'!A:O,14,0),0)</f>
        <v>5.8095043273447847E-2</v>
      </c>
      <c r="K24" s="28">
        <f>IFERROR(+VLOOKUP("LDINPF"&amp;A24,'Main File'!A:O,15,0),0)</f>
        <v>0.48084283596504196</v>
      </c>
    </row>
    <row r="25" spans="1:11" x14ac:dyDescent="0.25">
      <c r="A25" s="9">
        <f t="shared" si="0"/>
        <v>43181</v>
      </c>
      <c r="B25" s="28">
        <f>IFERROR(+VLOOKUP("LDINPF"&amp;A25,'Main File'!A:O,6,0),0)</f>
        <v>1.130045315913536</v>
      </c>
      <c r="C25" s="28">
        <f>IFERROR(+VLOOKUP("LDINPF"&amp;A25,'Main File'!A:O,7,0),0)</f>
        <v>0</v>
      </c>
      <c r="D25" s="28">
        <f>IFERROR(+VLOOKUP("LDINPF"&amp;A25,'Main File'!A:O,8,0),0)</f>
        <v>0</v>
      </c>
      <c r="E25" s="28">
        <f>IFERROR(+VLOOKUP("LDINPF"&amp;A25,'Main File'!A:O,9,0),0)</f>
        <v>6.8404105988246713E-2</v>
      </c>
      <c r="F25" s="28">
        <f>IFERROR(+VLOOKUP("LDINPF"&amp;A25,'Main File'!A:O,10,0),0)</f>
        <v>1.1984494219017827</v>
      </c>
      <c r="G25" s="28">
        <f>IFERROR(+VLOOKUP("LDINPF"&amp;A25,'Main File'!A:O,11,0),0)</f>
        <v>0.47756335166649683</v>
      </c>
      <c r="H25" s="28">
        <f>IFERROR(+VLOOKUP("LDINPF"&amp;A25,'Main File'!A:O,12,0),0)</f>
        <v>0</v>
      </c>
      <c r="I25" s="28">
        <f>IFERROR(+VLOOKUP("LDINPF"&amp;A25,'Main File'!A:O,13,0),0)</f>
        <v>0</v>
      </c>
      <c r="J25" s="28">
        <f>IFERROR(+VLOOKUP("LDINPF"&amp;A25,'Main File'!A:O,14,0),0)</f>
        <v>6.796112898222316E-2</v>
      </c>
      <c r="K25" s="28">
        <f>IFERROR(+VLOOKUP("LDINPF"&amp;A25,'Main File'!A:O,15,0),0)</f>
        <v>0.54552448064871994</v>
      </c>
    </row>
    <row r="26" spans="1:11" x14ac:dyDescent="0.25">
      <c r="A26" s="9">
        <f t="shared" si="0"/>
        <v>43182</v>
      </c>
      <c r="B26" s="28">
        <f>IFERROR(+VLOOKUP("LDINPF"&amp;A26,'Main File'!A:O,6,0),0)</f>
        <v>1.1301690481422326</v>
      </c>
      <c r="C26" s="28">
        <f>IFERROR(+VLOOKUP("LDINPF"&amp;A26,'Main File'!A:O,7,0),0)</f>
        <v>0</v>
      </c>
      <c r="D26" s="28">
        <f>IFERROR(+VLOOKUP("LDINPF"&amp;A26,'Main File'!A:O,8,0),0)</f>
        <v>0</v>
      </c>
      <c r="E26" s="28">
        <f>IFERROR(+VLOOKUP("LDINPF"&amp;A26,'Main File'!A:O,9,0),0)</f>
        <v>6.8411258941523764E-2</v>
      </c>
      <c r="F26" s="28">
        <f>IFERROR(+VLOOKUP("LDINPF"&amp;A26,'Main File'!A:O,10,0),0)</f>
        <v>1.1985803070837564</v>
      </c>
      <c r="G26" s="28">
        <f>IFERROR(+VLOOKUP("LDINPF"&amp;A26,'Main File'!A:O,11,0),0)</f>
        <v>0.4773037316790989</v>
      </c>
      <c r="H26" s="28">
        <f>IFERROR(+VLOOKUP("LDINPF"&amp;A26,'Main File'!A:O,12,0),0)</f>
        <v>0</v>
      </c>
      <c r="I26" s="28">
        <f>IFERROR(+VLOOKUP("LDINPF"&amp;A26,'Main File'!A:O,13,0),0)</f>
        <v>0</v>
      </c>
      <c r="J26" s="28">
        <f>IFERROR(+VLOOKUP("LDINPF"&amp;A26,'Main File'!A:O,14,0),0)</f>
        <v>6.7915109700770679E-2</v>
      </c>
      <c r="K26" s="28">
        <f>IFERROR(+VLOOKUP("LDINPF"&amp;A26,'Main File'!A:O,15,0),0)</f>
        <v>0.54521884137986953</v>
      </c>
    </row>
    <row r="27" spans="1:11" x14ac:dyDescent="0.25">
      <c r="A27" s="9">
        <f t="shared" si="0"/>
        <v>43183</v>
      </c>
      <c r="B27" s="28">
        <f>IFERROR(+VLOOKUP("LDINPF"&amp;A27,'Main File'!A:O,6,0),0)</f>
        <v>1.1300209614723808</v>
      </c>
      <c r="C27" s="28">
        <f>IFERROR(+VLOOKUP("LDINPF"&amp;A27,'Main File'!A:O,7,0),0)</f>
        <v>0</v>
      </c>
      <c r="D27" s="28">
        <f>IFERROR(+VLOOKUP("LDINPF"&amp;A27,'Main File'!A:O,8,0),0)</f>
        <v>0</v>
      </c>
      <c r="E27" s="28">
        <f>IFERROR(+VLOOKUP("LDINPF"&amp;A27,'Main File'!A:O,9,0),0)</f>
        <v>6.8401844949933968E-2</v>
      </c>
      <c r="F27" s="28">
        <f>IFERROR(+VLOOKUP("LDINPF"&amp;A27,'Main File'!A:O,10,0),0)</f>
        <v>1.1984228064223148</v>
      </c>
      <c r="G27" s="28">
        <f>IFERROR(+VLOOKUP("LDINPF"&amp;A27,'Main File'!A:O,11,0),0)</f>
        <v>0.47728932771840077</v>
      </c>
      <c r="H27" s="28">
        <f>IFERROR(+VLOOKUP("LDINPF"&amp;A27,'Main File'!A:O,12,0),0)</f>
        <v>0</v>
      </c>
      <c r="I27" s="28">
        <f>IFERROR(+VLOOKUP("LDINPF"&amp;A27,'Main File'!A:O,13,0),0)</f>
        <v>0</v>
      </c>
      <c r="J27" s="28">
        <f>IFERROR(+VLOOKUP("LDINPF"&amp;A27,'Main File'!A:O,14,0),0)</f>
        <v>6.7913764264378285E-2</v>
      </c>
      <c r="K27" s="28">
        <f>IFERROR(+VLOOKUP("LDINPF"&amp;A27,'Main File'!A:O,15,0),0)</f>
        <v>0.54520309198277905</v>
      </c>
    </row>
    <row r="28" spans="1:11" x14ac:dyDescent="0.25">
      <c r="A28" s="9">
        <f t="shared" si="0"/>
        <v>43184</v>
      </c>
      <c r="B28" s="28">
        <f>IFERROR(+VLOOKUP("LDINPF"&amp;A28,'Main File'!A:O,6,0),0)</f>
        <v>1.1300207118957988</v>
      </c>
      <c r="C28" s="28">
        <f>IFERROR(+VLOOKUP("LDINPF"&amp;A28,'Main File'!A:O,7,0),0)</f>
        <v>0</v>
      </c>
      <c r="D28" s="28">
        <f>IFERROR(+VLOOKUP("LDINPF"&amp;A28,'Main File'!A:O,8,0),0)</f>
        <v>0</v>
      </c>
      <c r="E28" s="28">
        <f>IFERROR(+VLOOKUP("LDINPF"&amp;A28,'Main File'!A:O,9,0),0)</f>
        <v>6.8402796993799253E-2</v>
      </c>
      <c r="F28" s="28">
        <f>IFERROR(+VLOOKUP("LDINPF"&amp;A28,'Main File'!A:O,10,0),0)</f>
        <v>1.198423508889598</v>
      </c>
      <c r="G28" s="28">
        <f>IFERROR(+VLOOKUP("LDINPF"&amp;A28,'Main File'!A:O,11,0),0)</f>
        <v>0.47729004849001988</v>
      </c>
      <c r="H28" s="28">
        <f>IFERROR(+VLOOKUP("LDINPF"&amp;A28,'Main File'!A:O,12,0),0)</f>
        <v>0</v>
      </c>
      <c r="I28" s="28">
        <f>IFERROR(+VLOOKUP("LDINPF"&amp;A28,'Main File'!A:O,13,0),0)</f>
        <v>0</v>
      </c>
      <c r="J28" s="28">
        <f>IFERROR(+VLOOKUP("LDINPF"&amp;A28,'Main File'!A:O,14,0),0)</f>
        <v>6.7912035361453169E-2</v>
      </c>
      <c r="K28" s="28">
        <f>IFERROR(+VLOOKUP("LDINPF"&amp;A28,'Main File'!A:O,15,0),0)</f>
        <v>0.54520208385147306</v>
      </c>
    </row>
    <row r="29" spans="1:11" x14ac:dyDescent="0.25">
      <c r="A29" s="9">
        <f t="shared" si="0"/>
        <v>43185</v>
      </c>
      <c r="B29" s="28">
        <f>IFERROR(+VLOOKUP("LDINPF"&amp;A29,'Main File'!A:O,6,0),0)</f>
        <v>1.1244924797124207</v>
      </c>
      <c r="C29" s="28">
        <f>IFERROR(+VLOOKUP("LDINPF"&amp;A29,'Main File'!A:O,7,0),0)</f>
        <v>0</v>
      </c>
      <c r="D29" s="28">
        <f>IFERROR(+VLOOKUP("LDINPF"&amp;A29,'Main File'!A:O,8,0),0)</f>
        <v>0</v>
      </c>
      <c r="E29" s="28">
        <f>IFERROR(+VLOOKUP("LDINPF"&amp;A29,'Main File'!A:O,9,0),0)</f>
        <v>6.7400630909265305E-2</v>
      </c>
      <c r="F29" s="28">
        <f>IFERROR(+VLOOKUP("LDINPF"&amp;A29,'Main File'!A:O,10,0),0)</f>
        <v>1.1918931106216861</v>
      </c>
      <c r="G29" s="28">
        <f>IFERROR(+VLOOKUP("LDINPF"&amp;A29,'Main File'!A:O,11,0),0)</f>
        <v>0.47174441027625541</v>
      </c>
      <c r="H29" s="28">
        <f>IFERROR(+VLOOKUP("LDINPF"&amp;A29,'Main File'!A:O,12,0),0)</f>
        <v>0</v>
      </c>
      <c r="I29" s="28">
        <f>IFERROR(+VLOOKUP("LDINPF"&amp;A29,'Main File'!A:O,13,0),0)</f>
        <v>0</v>
      </c>
      <c r="J29" s="28">
        <f>IFERROR(+VLOOKUP("LDINPF"&amp;A29,'Main File'!A:O,14,0),0)</f>
        <v>6.6914046574696462E-2</v>
      </c>
      <c r="K29" s="28">
        <f>IFERROR(+VLOOKUP("LDINPF"&amp;A29,'Main File'!A:O,15,0),0)</f>
        <v>0.53865845685095182</v>
      </c>
    </row>
    <row r="30" spans="1:11" x14ac:dyDescent="0.25">
      <c r="A30" s="9">
        <f t="shared" si="0"/>
        <v>43186</v>
      </c>
      <c r="B30" s="28">
        <f>IFERROR(+VLOOKUP("LDINPF"&amp;A30,'Main File'!A:O,6,0),0)</f>
        <v>0</v>
      </c>
      <c r="C30" s="28">
        <f>IFERROR(+VLOOKUP("LDINPF"&amp;A30,'Main File'!A:O,7,0),0)</f>
        <v>0</v>
      </c>
      <c r="D30" s="28">
        <f>IFERROR(+VLOOKUP("LDINPF"&amp;A30,'Main File'!A:O,8,0),0)</f>
        <v>0</v>
      </c>
      <c r="E30" s="28">
        <f>IFERROR(+VLOOKUP("LDINPF"&amp;A30,'Main File'!A:O,9,0),0)</f>
        <v>0</v>
      </c>
      <c r="F30" s="28">
        <f>IFERROR(+VLOOKUP("LDINPF"&amp;A30,'Main File'!A:O,10,0),0)</f>
        <v>0</v>
      </c>
      <c r="G30" s="28">
        <f>IFERROR(+VLOOKUP("LDINPF"&amp;A30,'Main File'!A:O,11,0),0)</f>
        <v>0</v>
      </c>
      <c r="H30" s="28">
        <f>IFERROR(+VLOOKUP("LDINPF"&amp;A30,'Main File'!A:O,12,0),0)</f>
        <v>0</v>
      </c>
      <c r="I30" s="28">
        <f>IFERROR(+VLOOKUP("LDINPF"&amp;A30,'Main File'!A:O,13,0),0)</f>
        <v>0</v>
      </c>
      <c r="J30" s="28">
        <f>IFERROR(+VLOOKUP("LDINPF"&amp;A30,'Main File'!A:O,14,0),0)</f>
        <v>0</v>
      </c>
      <c r="K30" s="28">
        <f>IFERROR(+VLOOKUP("LDINPF"&amp;A30,'Main File'!A:O,15,0),0)</f>
        <v>0</v>
      </c>
    </row>
    <row r="31" spans="1:11" x14ac:dyDescent="0.25">
      <c r="A31" s="9">
        <f t="shared" si="0"/>
        <v>43187</v>
      </c>
      <c r="B31" s="28">
        <f>IFERROR(+VLOOKUP("LDINPF"&amp;A31,'Main File'!A:O,6,0),0)</f>
        <v>0</v>
      </c>
      <c r="C31" s="28">
        <f>IFERROR(+VLOOKUP("LDINPF"&amp;A31,'Main File'!A:O,7,0),0)</f>
        <v>0</v>
      </c>
      <c r="D31" s="28">
        <f>IFERROR(+VLOOKUP("LDINPF"&amp;A31,'Main File'!A:O,8,0),0)</f>
        <v>0</v>
      </c>
      <c r="E31" s="28">
        <f>IFERROR(+VLOOKUP("LDINPF"&amp;A31,'Main File'!A:O,9,0),0)</f>
        <v>0</v>
      </c>
      <c r="F31" s="28">
        <f>IFERROR(+VLOOKUP("LDINPF"&amp;A31,'Main File'!A:O,10,0),0)</f>
        <v>0</v>
      </c>
      <c r="G31" s="28">
        <f>IFERROR(+VLOOKUP("LDINPF"&amp;A31,'Main File'!A:O,11,0),0)</f>
        <v>0</v>
      </c>
      <c r="H31" s="28">
        <f>IFERROR(+VLOOKUP("LDINPF"&amp;A31,'Main File'!A:O,12,0),0)</f>
        <v>0</v>
      </c>
      <c r="I31" s="28">
        <f>IFERROR(+VLOOKUP("LDINPF"&amp;A31,'Main File'!A:O,13,0),0)</f>
        <v>0</v>
      </c>
      <c r="J31" s="28">
        <f>IFERROR(+VLOOKUP("LDINPF"&amp;A31,'Main File'!A:O,14,0),0)</f>
        <v>0</v>
      </c>
      <c r="K31" s="28">
        <f>IFERROR(+VLOOKUP("LDINPF"&amp;A31,'Main File'!A:O,15,0),0)</f>
        <v>0</v>
      </c>
    </row>
    <row r="32" spans="1:11" x14ac:dyDescent="0.25">
      <c r="A32" s="9">
        <f t="shared" si="0"/>
        <v>43188</v>
      </c>
      <c r="B32" s="28">
        <f>IFERROR(+VLOOKUP("LDINPF"&amp;A32,'Main File'!A:O,6,0),0)</f>
        <v>0</v>
      </c>
      <c r="C32" s="28">
        <f>IFERROR(+VLOOKUP("LDINPF"&amp;A32,'Main File'!A:O,7,0),0)</f>
        <v>0</v>
      </c>
      <c r="D32" s="28">
        <f>IFERROR(+VLOOKUP("LDINPF"&amp;A32,'Main File'!A:O,8,0),0)</f>
        <v>0</v>
      </c>
      <c r="E32" s="28">
        <f>IFERROR(+VLOOKUP("LDINPF"&amp;A32,'Main File'!A:O,9,0),0)</f>
        <v>0</v>
      </c>
      <c r="F32" s="28">
        <f>IFERROR(+VLOOKUP("LDINPF"&amp;A32,'Main File'!A:O,10,0),0)</f>
        <v>0</v>
      </c>
      <c r="G32" s="28">
        <f>IFERROR(+VLOOKUP("LDINPF"&amp;A32,'Main File'!A:O,11,0),0)</f>
        <v>0</v>
      </c>
      <c r="H32" s="28">
        <f>IFERROR(+VLOOKUP("LDINPF"&amp;A32,'Main File'!A:O,12,0),0)</f>
        <v>0</v>
      </c>
      <c r="I32" s="28">
        <f>IFERROR(+VLOOKUP("LDINPF"&amp;A32,'Main File'!A:O,13,0),0)</f>
        <v>0</v>
      </c>
      <c r="J32" s="28">
        <f>IFERROR(+VLOOKUP("LDINPF"&amp;A32,'Main File'!A:O,14,0),0)</f>
        <v>0</v>
      </c>
      <c r="K32" s="28">
        <f>IFERROR(+VLOOKUP("LDINPF"&amp;A32,'Main File'!A:O,15,0),0)</f>
        <v>0</v>
      </c>
    </row>
    <row r="33" spans="1:11" x14ac:dyDescent="0.25">
      <c r="A33" s="9">
        <f t="shared" si="0"/>
        <v>43189</v>
      </c>
      <c r="B33" s="28">
        <f>IFERROR(+VLOOKUP("LDINPF"&amp;A33,'Main File'!A:O,6,0),0)</f>
        <v>0</v>
      </c>
      <c r="C33" s="28">
        <f>IFERROR(+VLOOKUP("LDINPF"&amp;A33,'Main File'!A:O,7,0),0)</f>
        <v>0</v>
      </c>
      <c r="D33" s="28">
        <f>IFERROR(+VLOOKUP("LDINPF"&amp;A33,'Main File'!A:O,8,0),0)</f>
        <v>0</v>
      </c>
      <c r="E33" s="28">
        <f>IFERROR(+VLOOKUP("LDINPF"&amp;A33,'Main File'!A:O,9,0),0)</f>
        <v>0</v>
      </c>
      <c r="F33" s="28">
        <f>IFERROR(+VLOOKUP("LDINPF"&amp;A33,'Main File'!A:O,10,0),0)</f>
        <v>0</v>
      </c>
      <c r="G33" s="28">
        <f>IFERROR(+VLOOKUP("LDINPF"&amp;A33,'Main File'!A:O,11,0),0)</f>
        <v>0</v>
      </c>
      <c r="H33" s="28">
        <f>IFERROR(+VLOOKUP("LDINPF"&amp;A33,'Main File'!A:O,12,0),0)</f>
        <v>0</v>
      </c>
      <c r="I33" s="28">
        <f>IFERROR(+VLOOKUP("LDINPF"&amp;A33,'Main File'!A:O,13,0),0)</f>
        <v>0</v>
      </c>
      <c r="J33" s="28">
        <f>IFERROR(+VLOOKUP("LDINPF"&amp;A33,'Main File'!A:O,14,0),0)</f>
        <v>0</v>
      </c>
      <c r="K33" s="28">
        <f>IFERROR(+VLOOKUP("LDINPF"&amp;A33,'Main File'!A:O,15,0),0)</f>
        <v>0</v>
      </c>
    </row>
    <row r="34" spans="1:11" x14ac:dyDescent="0.25">
      <c r="A34" s="9">
        <f t="shared" si="0"/>
        <v>43190</v>
      </c>
      <c r="B34" s="28">
        <f>IFERROR(+VLOOKUP("LDINPF"&amp;A34,'Main File'!A:O,6,0),0)</f>
        <v>0</v>
      </c>
      <c r="C34" s="28">
        <f>IFERROR(+VLOOKUP("LDINPF"&amp;A34,'Main File'!A:O,7,0),0)</f>
        <v>0</v>
      </c>
      <c r="D34" s="28">
        <f>IFERROR(+VLOOKUP("LDINPF"&amp;A34,'Main File'!A:O,8,0),0)</f>
        <v>0</v>
      </c>
      <c r="E34" s="28">
        <f>IFERROR(+VLOOKUP("LDINPF"&amp;A34,'Main File'!A:O,9,0),0)</f>
        <v>0</v>
      </c>
      <c r="F34" s="28">
        <f>IFERROR(+VLOOKUP("LDINPF"&amp;A34,'Main File'!A:O,10,0),0)</f>
        <v>0</v>
      </c>
      <c r="G34" s="28">
        <f>IFERROR(+VLOOKUP("LDINPF"&amp;A34,'Main File'!A:O,11,0),0)</f>
        <v>0</v>
      </c>
      <c r="H34" s="28">
        <f>IFERROR(+VLOOKUP("LDINPF"&amp;A34,'Main File'!A:O,12,0),0)</f>
        <v>0</v>
      </c>
      <c r="I34" s="28">
        <f>IFERROR(+VLOOKUP("LDINPF"&amp;A34,'Main File'!A:O,13,0),0)</f>
        <v>0</v>
      </c>
      <c r="J34" s="28">
        <f>IFERROR(+VLOOKUP("LDINPF"&amp;A34,'Main File'!A:O,14,0),0)</f>
        <v>0</v>
      </c>
      <c r="K34" s="28">
        <f>IFERROR(+VLOOKUP("LDINPF"&amp;A34,'Main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Monthly Income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IFERROR(+VLOOKUP("LDMIPF"&amp;A4,'Main File'!A:O,6,0),0)</f>
        <v>2.2349323706865438</v>
      </c>
      <c r="C4" s="28">
        <f>IFERROR(+VLOOKUP("LDMIPF"&amp;A4,'Main File'!A:O,7,0),0)</f>
        <v>0</v>
      </c>
      <c r="D4" s="28">
        <f>IFERROR(+VLOOKUP("LDMIPF"&amp;A4,'Main File'!A:O,8,0),0)</f>
        <v>0.2</v>
      </c>
      <c r="E4" s="28">
        <f>IFERROR(+VLOOKUP("LDMIPF"&amp;A4,'Main File'!A:O,9,0),0)</f>
        <v>0.32669583799685342</v>
      </c>
      <c r="F4" s="28">
        <f>IFERROR(+VLOOKUP("LDMIPF"&amp;A4,'Main File'!A:O,10,0),0)</f>
        <v>2.7616282086833976</v>
      </c>
      <c r="G4" s="28">
        <f>IFERROR(+VLOOKUP("LDMIPF"&amp;A4,'Main File'!A:O,11,0),0)</f>
        <v>1.5358208710074552</v>
      </c>
      <c r="H4" s="28">
        <f>IFERROR(+VLOOKUP("LDMIPF"&amp;A4,'Main File'!A:O,12,0),0)</f>
        <v>0</v>
      </c>
      <c r="I4" s="28">
        <f>IFERROR(+VLOOKUP("LDMIPF"&amp;A4,'Main File'!A:O,13,0),0)</f>
        <v>0.2</v>
      </c>
      <c r="J4" s="28">
        <f>IFERROR(+VLOOKUP("LDMIPF"&amp;A4,'Main File'!A:O,14,0),0)</f>
        <v>0.30166176427401947</v>
      </c>
      <c r="K4" s="28">
        <f>IFERROR(+VLOOKUP("LDMIPF"&amp;A4,'Main File'!A:O,15,0),0)</f>
        <v>2.0374826352814748</v>
      </c>
    </row>
    <row r="5" spans="1:14" x14ac:dyDescent="0.25">
      <c r="A5" s="9">
        <v>43161</v>
      </c>
      <c r="B5" s="28">
        <f>IFERROR(+VLOOKUP("LDMIPF"&amp;A5,'Main File'!A:O,6,0),0)</f>
        <v>2.2355496205283547</v>
      </c>
      <c r="C5" s="28">
        <f>IFERROR(+VLOOKUP("LDMIPF"&amp;A5,'Main File'!A:O,7,0),0)</f>
        <v>0</v>
      </c>
      <c r="D5" s="28">
        <f>IFERROR(+VLOOKUP("LDMIPF"&amp;A5,'Main File'!A:O,8,0),0)</f>
        <v>0.2</v>
      </c>
      <c r="E5" s="28">
        <f>IFERROR(+VLOOKUP("LDMIPF"&amp;A5,'Main File'!A:O,9,0),0)</f>
        <v>0.32680637493210862</v>
      </c>
      <c r="F5" s="28">
        <f>IFERROR(+VLOOKUP("LDMIPF"&amp;A5,'Main File'!A:O,10,0),0)</f>
        <v>2.7623559954604637</v>
      </c>
      <c r="G5" s="28">
        <f>IFERROR(+VLOOKUP("LDMIPF"&amp;A5,'Main File'!A:O,11,0),0)</f>
        <v>1.5365314338063227</v>
      </c>
      <c r="H5" s="28">
        <f>IFERROR(+VLOOKUP("LDMIPF"&amp;A5,'Main File'!A:O,12,0),0)</f>
        <v>0</v>
      </c>
      <c r="I5" s="28">
        <f>IFERROR(+VLOOKUP("LDMIPF"&amp;A5,'Main File'!A:O,13,0),0)</f>
        <v>0.2</v>
      </c>
      <c r="J5" s="28">
        <f>IFERROR(+VLOOKUP("LDMIPF"&amp;A5,'Main File'!A:O,14,0),0)</f>
        <v>0.30179363228451267</v>
      </c>
      <c r="K5" s="28">
        <f>IFERROR(+VLOOKUP("LDMIPF"&amp;A5,'Main File'!A:O,15,0),0)</f>
        <v>2.0383250660908354</v>
      </c>
    </row>
    <row r="6" spans="1:14" x14ac:dyDescent="0.25">
      <c r="A6" s="9">
        <f>+A5+1</f>
        <v>43162</v>
      </c>
      <c r="B6" s="28">
        <f>IFERROR(+VLOOKUP("LDMIPF"&amp;A6,'Main File'!A:O,6,0),0)</f>
        <v>2.2355281472753883</v>
      </c>
      <c r="C6" s="28">
        <f>IFERROR(+VLOOKUP("LDMIPF"&amp;A6,'Main File'!A:O,7,0),0)</f>
        <v>0</v>
      </c>
      <c r="D6" s="28">
        <f>IFERROR(+VLOOKUP("LDMIPF"&amp;A6,'Main File'!A:O,8,0),0)</f>
        <v>0.2</v>
      </c>
      <c r="E6" s="28">
        <f>IFERROR(+VLOOKUP("LDMIPF"&amp;A6,'Main File'!A:O,9,0),0)</f>
        <v>0.32680184058259398</v>
      </c>
      <c r="F6" s="28">
        <f>IFERROR(+VLOOKUP("LDMIPF"&amp;A6,'Main File'!A:O,10,0),0)</f>
        <v>2.7623299878579823</v>
      </c>
      <c r="G6" s="28">
        <f>IFERROR(+VLOOKUP("LDMIPF"&amp;A6,'Main File'!A:O,11,0),0)</f>
        <v>1.5365246101812184</v>
      </c>
      <c r="H6" s="28">
        <f>IFERROR(+VLOOKUP("LDMIPF"&amp;A6,'Main File'!A:O,12,0),0)</f>
        <v>0</v>
      </c>
      <c r="I6" s="28">
        <f>IFERROR(+VLOOKUP("LDMIPF"&amp;A6,'Main File'!A:O,13,0),0)</f>
        <v>0.2</v>
      </c>
      <c r="J6" s="28">
        <f>IFERROR(+VLOOKUP("LDMIPF"&amp;A6,'Main File'!A:O,14,0),0)</f>
        <v>0.30179721952583927</v>
      </c>
      <c r="K6" s="28">
        <f>IFERROR(+VLOOKUP("LDMIPF"&amp;A6,'Main File'!A:O,15,0),0)</f>
        <v>2.0383218297070576</v>
      </c>
    </row>
    <row r="7" spans="1:14" x14ac:dyDescent="0.25">
      <c r="A7" s="9">
        <f t="shared" ref="A7:A34" si="0">+A6+1</f>
        <v>43163</v>
      </c>
      <c r="B7" s="28">
        <f>IFERROR(+VLOOKUP("LDMIPF"&amp;A7,'Main File'!A:O,6,0),0)</f>
        <v>2.2355070742209224</v>
      </c>
      <c r="C7" s="28">
        <f>IFERROR(+VLOOKUP("LDMIPF"&amp;A7,'Main File'!A:O,7,0),0)</f>
        <v>0</v>
      </c>
      <c r="D7" s="28">
        <f>IFERROR(+VLOOKUP("LDMIPF"&amp;A7,'Main File'!A:O,8,0),0)</f>
        <v>0.2</v>
      </c>
      <c r="E7" s="28">
        <f>IFERROR(+VLOOKUP("LDMIPF"&amp;A7,'Main File'!A:O,9,0),0)</f>
        <v>0.32679805396768019</v>
      </c>
      <c r="F7" s="28">
        <f>IFERROR(+VLOOKUP("LDMIPF"&amp;A7,'Main File'!A:O,10,0),0)</f>
        <v>2.7623051281886029</v>
      </c>
      <c r="G7" s="28">
        <f>IFERROR(+VLOOKUP("LDMIPF"&amp;A7,'Main File'!A:O,11,0),0)</f>
        <v>1.5365177999531194</v>
      </c>
      <c r="H7" s="28">
        <f>IFERROR(+VLOOKUP("LDMIPF"&amp;A7,'Main File'!A:O,12,0),0)</f>
        <v>0</v>
      </c>
      <c r="I7" s="28">
        <f>IFERROR(+VLOOKUP("LDMIPF"&amp;A7,'Main File'!A:O,13,0),0)</f>
        <v>0.2</v>
      </c>
      <c r="J7" s="28">
        <f>IFERROR(+VLOOKUP("LDMIPF"&amp;A7,'Main File'!A:O,14,0),0)</f>
        <v>0.30180080805695186</v>
      </c>
      <c r="K7" s="28">
        <f>IFERROR(+VLOOKUP("LDMIPF"&amp;A7,'Main File'!A:O,15,0),0)</f>
        <v>2.038318608010071</v>
      </c>
    </row>
    <row r="8" spans="1:14" x14ac:dyDescent="0.25">
      <c r="A8" s="9">
        <f t="shared" si="0"/>
        <v>43164</v>
      </c>
      <c r="B8" s="28">
        <f>IFERROR(+VLOOKUP("LDMIPF"&amp;A8,'Main File'!A:O,6,0),0)</f>
        <v>2.2357986707799684</v>
      </c>
      <c r="C8" s="28">
        <f>IFERROR(+VLOOKUP("LDMIPF"&amp;A8,'Main File'!A:O,7,0),0)</f>
        <v>0</v>
      </c>
      <c r="D8" s="28">
        <f>IFERROR(+VLOOKUP("LDMIPF"&amp;A8,'Main File'!A:O,8,0),0)</f>
        <v>0.2</v>
      </c>
      <c r="E8" s="28">
        <f>IFERROR(+VLOOKUP("LDMIPF"&amp;A8,'Main File'!A:O,9,0),0)</f>
        <v>0.32685140735471579</v>
      </c>
      <c r="F8" s="28">
        <f>IFERROR(+VLOOKUP("LDMIPF"&amp;A8,'Main File'!A:O,10,0),0)</f>
        <v>2.7626500781346843</v>
      </c>
      <c r="G8" s="28">
        <f>IFERROR(+VLOOKUP("LDMIPF"&amp;A8,'Main File'!A:O,11,0),0)</f>
        <v>1.5366417602360054</v>
      </c>
      <c r="H8" s="28">
        <f>IFERROR(+VLOOKUP("LDMIPF"&amp;A8,'Main File'!A:O,12,0),0)</f>
        <v>0</v>
      </c>
      <c r="I8" s="28">
        <f>IFERROR(+VLOOKUP("LDMIPF"&amp;A8,'Main File'!A:O,13,0),0)</f>
        <v>0.2</v>
      </c>
      <c r="J8" s="28">
        <f>IFERROR(+VLOOKUP("LDMIPF"&amp;A8,'Main File'!A:O,14,0),0)</f>
        <v>0.30181379602472214</v>
      </c>
      <c r="K8" s="28">
        <f>IFERROR(+VLOOKUP("LDMIPF"&amp;A8,'Main File'!A:O,15,0),0)</f>
        <v>2.0384555562607276</v>
      </c>
    </row>
    <row r="9" spans="1:14" x14ac:dyDescent="0.25">
      <c r="A9" s="9">
        <f t="shared" si="0"/>
        <v>43165</v>
      </c>
      <c r="B9" s="28">
        <f>IFERROR(+VLOOKUP("LDMIPF"&amp;A9,'Main File'!A:O,6,0),0)</f>
        <v>2.2365486075911973</v>
      </c>
      <c r="C9" s="28">
        <f>IFERROR(+VLOOKUP("LDMIPF"&amp;A9,'Main File'!A:O,7,0),0)</f>
        <v>0</v>
      </c>
      <c r="D9" s="28">
        <f>IFERROR(+VLOOKUP("LDMIPF"&amp;A9,'Main File'!A:O,8,0),0)</f>
        <v>0.2</v>
      </c>
      <c r="E9" s="28">
        <f>IFERROR(+VLOOKUP("LDMIPF"&amp;A9,'Main File'!A:O,9,0),0)</f>
        <v>0.32698652612197593</v>
      </c>
      <c r="F9" s="28">
        <f>IFERROR(+VLOOKUP("LDMIPF"&amp;A9,'Main File'!A:O,10,0),0)</f>
        <v>2.7635351337131735</v>
      </c>
      <c r="G9" s="28">
        <f>IFERROR(+VLOOKUP("LDMIPF"&amp;A9,'Main File'!A:O,11,0),0)</f>
        <v>1.5372216764862618</v>
      </c>
      <c r="H9" s="28">
        <f>IFERROR(+VLOOKUP("LDMIPF"&amp;A9,'Main File'!A:O,12,0),0)</f>
        <v>0</v>
      </c>
      <c r="I9" s="28">
        <f>IFERROR(+VLOOKUP("LDMIPF"&amp;A9,'Main File'!A:O,13,0),0)</f>
        <v>0.2</v>
      </c>
      <c r="J9" s="28">
        <f>IFERROR(+VLOOKUP("LDMIPF"&amp;A9,'Main File'!A:O,14,0),0)</f>
        <v>0.30191142596721532</v>
      </c>
      <c r="K9" s="28">
        <f>IFERROR(+VLOOKUP("LDMIPF"&amp;A9,'Main File'!A:O,15,0),0)</f>
        <v>2.0391331024534773</v>
      </c>
    </row>
    <row r="10" spans="1:14" x14ac:dyDescent="0.25">
      <c r="A10" s="9">
        <f t="shared" si="0"/>
        <v>43166</v>
      </c>
      <c r="B10" s="28">
        <f>IFERROR(+VLOOKUP("LDMIPF"&amp;A10,'Main File'!A:O,6,0),0)</f>
        <v>2.2368894750429731</v>
      </c>
      <c r="C10" s="28">
        <f>IFERROR(+VLOOKUP("LDMIPF"&amp;A10,'Main File'!A:O,7,0),0)</f>
        <v>0</v>
      </c>
      <c r="D10" s="28">
        <f>IFERROR(+VLOOKUP("LDMIPF"&amp;A10,'Main File'!A:O,8,0),0)</f>
        <v>0.2</v>
      </c>
      <c r="E10" s="28">
        <f>IFERROR(+VLOOKUP("LDMIPF"&amp;A10,'Main File'!A:O,9,0),0)</f>
        <v>0.32704693788901723</v>
      </c>
      <c r="F10" s="28">
        <f>IFERROR(+VLOOKUP("LDMIPF"&amp;A10,'Main File'!A:O,10,0),0)</f>
        <v>2.7639364129319905</v>
      </c>
      <c r="G10" s="28">
        <f>IFERROR(+VLOOKUP("LDMIPF"&amp;A10,'Main File'!A:O,11,0),0)</f>
        <v>1.5376930787948089</v>
      </c>
      <c r="H10" s="28">
        <f>IFERROR(+VLOOKUP("LDMIPF"&amp;A10,'Main File'!A:O,12,0),0)</f>
        <v>0</v>
      </c>
      <c r="I10" s="28">
        <f>IFERROR(+VLOOKUP("LDMIPF"&amp;A10,'Main File'!A:O,13,0),0)</f>
        <v>0.2</v>
      </c>
      <c r="J10" s="28">
        <f>IFERROR(+VLOOKUP("LDMIPF"&amp;A10,'Main File'!A:O,14,0),0)</f>
        <v>0.30200230250326104</v>
      </c>
      <c r="K10" s="28">
        <f>IFERROR(+VLOOKUP("LDMIPF"&amp;A10,'Main File'!A:O,15,0),0)</f>
        <v>2.03969538129807</v>
      </c>
    </row>
    <row r="11" spans="1:14" x14ac:dyDescent="0.25">
      <c r="A11" s="9">
        <f t="shared" si="0"/>
        <v>43167</v>
      </c>
      <c r="B11" s="28">
        <f>IFERROR(+VLOOKUP("LDMIPF"&amp;A11,'Main File'!A:O,6,0),0)</f>
        <v>2.2375290351439094</v>
      </c>
      <c r="C11" s="28">
        <f>IFERROR(+VLOOKUP("LDMIPF"&amp;A11,'Main File'!A:O,7,0),0)</f>
        <v>0</v>
      </c>
      <c r="D11" s="28">
        <f>IFERROR(+VLOOKUP("LDMIPF"&amp;A11,'Main File'!A:O,8,0),0)</f>
        <v>0.2</v>
      </c>
      <c r="E11" s="28">
        <f>IFERROR(+VLOOKUP("LDMIPF"&amp;A11,'Main File'!A:O,9,0),0)</f>
        <v>0.32716242683544966</v>
      </c>
      <c r="F11" s="28">
        <f>IFERROR(+VLOOKUP("LDMIPF"&amp;A11,'Main File'!A:O,10,0),0)</f>
        <v>2.7646914619793592</v>
      </c>
      <c r="G11" s="28">
        <f>IFERROR(+VLOOKUP("LDMIPF"&amp;A11,'Main File'!A:O,11,0),0)</f>
        <v>1.5384405838723114</v>
      </c>
      <c r="H11" s="28">
        <f>IFERROR(+VLOOKUP("LDMIPF"&amp;A11,'Main File'!A:O,12,0),0)</f>
        <v>0</v>
      </c>
      <c r="I11" s="28">
        <f>IFERROR(+VLOOKUP("LDMIPF"&amp;A11,'Main File'!A:O,13,0),0)</f>
        <v>0.2</v>
      </c>
      <c r="J11" s="28">
        <f>IFERROR(+VLOOKUP("LDMIPF"&amp;A11,'Main File'!A:O,14,0),0)</f>
        <v>0.30213581146795854</v>
      </c>
      <c r="K11" s="28">
        <f>IFERROR(+VLOOKUP("LDMIPF"&amp;A11,'Main File'!A:O,15,0),0)</f>
        <v>2.04057639534027</v>
      </c>
    </row>
    <row r="12" spans="1:14" x14ac:dyDescent="0.25">
      <c r="A12" s="9">
        <f t="shared" si="0"/>
        <v>43168</v>
      </c>
      <c r="B12" s="28">
        <f>IFERROR(+VLOOKUP("LDMIPF"&amp;A12,'Main File'!A:O,6,0),0)</f>
        <v>2.2377893609527026</v>
      </c>
      <c r="C12" s="28">
        <f>IFERROR(+VLOOKUP("LDMIPF"&amp;A12,'Main File'!A:O,7,0),0)</f>
        <v>0</v>
      </c>
      <c r="D12" s="28">
        <f>IFERROR(+VLOOKUP("LDMIPF"&amp;A12,'Main File'!A:O,8,0),0)</f>
        <v>0.2</v>
      </c>
      <c r="E12" s="28">
        <f>IFERROR(+VLOOKUP("LDMIPF"&amp;A12,'Main File'!A:O,9,0),0)</f>
        <v>0.32720899349896765</v>
      </c>
      <c r="F12" s="28">
        <f>IFERROR(+VLOOKUP("LDMIPF"&amp;A12,'Main File'!A:O,10,0),0)</f>
        <v>2.7649983544516705</v>
      </c>
      <c r="G12" s="28">
        <f>IFERROR(+VLOOKUP("LDMIPF"&amp;A12,'Main File'!A:O,11,0),0)</f>
        <v>1.5385692983818016</v>
      </c>
      <c r="H12" s="28">
        <f>IFERROR(+VLOOKUP("LDMIPF"&amp;A12,'Main File'!A:O,12,0),0)</f>
        <v>0</v>
      </c>
      <c r="I12" s="28">
        <f>IFERROR(+VLOOKUP("LDMIPF"&amp;A12,'Main File'!A:O,13,0),0)</f>
        <v>0.2</v>
      </c>
      <c r="J12" s="28">
        <f>IFERROR(+VLOOKUP("LDMIPF"&amp;A12,'Main File'!A:O,14,0),0)</f>
        <v>0.3021660743813569</v>
      </c>
      <c r="K12" s="28">
        <f>IFERROR(+VLOOKUP("LDMIPF"&amp;A12,'Main File'!A:O,15,0),0)</f>
        <v>2.0407353727631583</v>
      </c>
    </row>
    <row r="13" spans="1:14" x14ac:dyDescent="0.25">
      <c r="A13" s="9">
        <f t="shared" si="0"/>
        <v>43169</v>
      </c>
      <c r="B13" s="28">
        <f>IFERROR(+VLOOKUP("LDMIPF"&amp;A13,'Main File'!A:O,6,0),0)</f>
        <v>2.2378964895988247</v>
      </c>
      <c r="C13" s="28">
        <f>IFERROR(+VLOOKUP("LDMIPF"&amp;A13,'Main File'!A:O,7,0),0)</f>
        <v>0</v>
      </c>
      <c r="D13" s="28">
        <f>IFERROR(+VLOOKUP("LDMIPF"&amp;A13,'Main File'!A:O,8,0),0)</f>
        <v>0.2</v>
      </c>
      <c r="E13" s="28">
        <f>IFERROR(+VLOOKUP("LDMIPF"&amp;A13,'Main File'!A:O,9,0),0)</f>
        <v>0.3272291273625752</v>
      </c>
      <c r="F13" s="28">
        <f>IFERROR(+VLOOKUP("LDMIPF"&amp;A13,'Main File'!A:O,10,0),0)</f>
        <v>2.7651256169614</v>
      </c>
      <c r="G13" s="28">
        <f>IFERROR(+VLOOKUP("LDMIPF"&amp;A13,'Main File'!A:O,11,0),0)</f>
        <v>1.5387541424820617</v>
      </c>
      <c r="H13" s="28">
        <f>IFERROR(+VLOOKUP("LDMIPF"&amp;A13,'Main File'!A:O,12,0),0)</f>
        <v>0</v>
      </c>
      <c r="I13" s="28">
        <f>IFERROR(+VLOOKUP("LDMIPF"&amp;A13,'Main File'!A:O,13,0),0)</f>
        <v>0.2</v>
      </c>
      <c r="J13" s="28">
        <f>IFERROR(+VLOOKUP("LDMIPF"&amp;A13,'Main File'!A:O,14,0),0)</f>
        <v>0.30219387946927978</v>
      </c>
      <c r="K13" s="28">
        <f>IFERROR(+VLOOKUP("LDMIPF"&amp;A13,'Main File'!A:O,15,0),0)</f>
        <v>2.0409480219513414</v>
      </c>
    </row>
    <row r="14" spans="1:14" x14ac:dyDescent="0.25">
      <c r="A14" s="9">
        <f t="shared" si="0"/>
        <v>43170</v>
      </c>
      <c r="B14" s="28">
        <f>IFERROR(+VLOOKUP("LDMIPF"&amp;A14,'Main File'!A:O,6,0),0)</f>
        <v>2.2378742907244891</v>
      </c>
      <c r="C14" s="28">
        <f>IFERROR(+VLOOKUP("LDMIPF"&amp;A14,'Main File'!A:O,7,0),0)</f>
        <v>0</v>
      </c>
      <c r="D14" s="28">
        <f>IFERROR(+VLOOKUP("LDMIPF"&amp;A14,'Main File'!A:O,8,0),0)</f>
        <v>0.2</v>
      </c>
      <c r="E14" s="28">
        <f>IFERROR(+VLOOKUP("LDMIPF"&amp;A14,'Main File'!A:O,9,0),0)</f>
        <v>0.32722466546619638</v>
      </c>
      <c r="F14" s="28">
        <f>IFERROR(+VLOOKUP("LDMIPF"&amp;A14,'Main File'!A:O,10,0),0)</f>
        <v>2.7650989561906858</v>
      </c>
      <c r="G14" s="28">
        <f>IFERROR(+VLOOKUP("LDMIPF"&amp;A14,'Main File'!A:O,11,0),0)</f>
        <v>1.5387523456828012</v>
      </c>
      <c r="H14" s="28">
        <f>IFERROR(+VLOOKUP("LDMIPF"&amp;A14,'Main File'!A:O,12,0),0)</f>
        <v>0</v>
      </c>
      <c r="I14" s="28">
        <f>IFERROR(+VLOOKUP("LDMIPF"&amp;A14,'Main File'!A:O,13,0),0)</f>
        <v>0.2</v>
      </c>
      <c r="J14" s="28">
        <f>IFERROR(+VLOOKUP("LDMIPF"&amp;A14,'Main File'!A:O,14,0),0)</f>
        <v>0.30219677178705723</v>
      </c>
      <c r="K14" s="28">
        <f>IFERROR(+VLOOKUP("LDMIPF"&amp;A14,'Main File'!A:O,15,0),0)</f>
        <v>2.0409491174698582</v>
      </c>
    </row>
    <row r="15" spans="1:14" x14ac:dyDescent="0.25">
      <c r="A15" s="9">
        <f t="shared" si="0"/>
        <v>43171</v>
      </c>
      <c r="B15" s="28">
        <f>IFERROR(+VLOOKUP("LDMIPF"&amp;A15,'Main File'!A:O,6,0),0)</f>
        <v>2.2373623369892881</v>
      </c>
      <c r="C15" s="28">
        <f>IFERROR(+VLOOKUP("LDMIPF"&amp;A15,'Main File'!A:O,7,0),0)</f>
        <v>0</v>
      </c>
      <c r="D15" s="28">
        <f>IFERROR(+VLOOKUP("LDMIPF"&amp;A15,'Main File'!A:O,8,0),0)</f>
        <v>0.2</v>
      </c>
      <c r="E15" s="28">
        <f>IFERROR(+VLOOKUP("LDMIPF"&amp;A15,'Main File'!A:O,9,0),0)</f>
        <v>0.32713302458504573</v>
      </c>
      <c r="F15" s="28">
        <f>IFERROR(+VLOOKUP("LDMIPF"&amp;A15,'Main File'!A:O,10,0),0)</f>
        <v>2.7644953615743342</v>
      </c>
      <c r="G15" s="28">
        <f>IFERROR(+VLOOKUP("LDMIPF"&amp;A15,'Main File'!A:O,11,0),0)</f>
        <v>1.5385329738020979</v>
      </c>
      <c r="H15" s="28">
        <f>IFERROR(+VLOOKUP("LDMIPF"&amp;A15,'Main File'!A:O,12,0),0)</f>
        <v>0</v>
      </c>
      <c r="I15" s="28">
        <f>IFERROR(+VLOOKUP("LDMIPF"&amp;A15,'Main File'!A:O,13,0),0)</f>
        <v>0.2</v>
      </c>
      <c r="J15" s="28">
        <f>IFERROR(+VLOOKUP("LDMIPF"&amp;A15,'Main File'!A:O,14,0),0)</f>
        <v>0.30214991466986407</v>
      </c>
      <c r="K15" s="28">
        <f>IFERROR(+VLOOKUP("LDMIPF"&amp;A15,'Main File'!A:O,15,0),0)</f>
        <v>2.0406828884719621</v>
      </c>
    </row>
    <row r="16" spans="1:14" x14ac:dyDescent="0.25">
      <c r="A16" s="9">
        <f t="shared" si="0"/>
        <v>43172</v>
      </c>
      <c r="B16" s="28">
        <f>IFERROR(+VLOOKUP("LDMIPF"&amp;A16,'Main File'!A:O,6,0),0)</f>
        <v>2.2367678470052752</v>
      </c>
      <c r="C16" s="28">
        <f>IFERROR(+VLOOKUP("LDMIPF"&amp;A16,'Main File'!A:O,7,0),0)</f>
        <v>0</v>
      </c>
      <c r="D16" s="28">
        <f>IFERROR(+VLOOKUP("LDMIPF"&amp;A16,'Main File'!A:O,8,0),0)</f>
        <v>0.2</v>
      </c>
      <c r="E16" s="28">
        <f>IFERROR(+VLOOKUP("LDMIPF"&amp;A16,'Main File'!A:O,9,0),0)</f>
        <v>0.32702629805852801</v>
      </c>
      <c r="F16" s="28">
        <f>IFERROR(+VLOOKUP("LDMIPF"&amp;A16,'Main File'!A:O,10,0),0)</f>
        <v>2.7637941450638035</v>
      </c>
      <c r="G16" s="28">
        <f>IFERROR(+VLOOKUP("LDMIPF"&amp;A16,'Main File'!A:O,11,0),0)</f>
        <v>1.5380492924827673</v>
      </c>
      <c r="H16" s="28">
        <f>IFERROR(+VLOOKUP("LDMIPF"&amp;A16,'Main File'!A:O,12,0),0)</f>
        <v>0</v>
      </c>
      <c r="I16" s="28">
        <f>IFERROR(+VLOOKUP("LDMIPF"&amp;A16,'Main File'!A:O,13,0),0)</f>
        <v>0.2</v>
      </c>
      <c r="J16" s="28">
        <f>IFERROR(+VLOOKUP("LDMIPF"&amp;A16,'Main File'!A:O,14,0),0)</f>
        <v>0.30205733992573547</v>
      </c>
      <c r="K16" s="28">
        <f>IFERROR(+VLOOKUP("LDMIPF"&amp;A16,'Main File'!A:O,15,0),0)</f>
        <v>2.0401066324085027</v>
      </c>
    </row>
    <row r="17" spans="1:11" x14ac:dyDescent="0.25">
      <c r="A17" s="9">
        <f t="shared" si="0"/>
        <v>43173</v>
      </c>
      <c r="B17" s="28">
        <f>IFERROR(+VLOOKUP("LDMIPF"&amp;A17,'Main File'!A:O,6,0),0)</f>
        <v>2.2369008839666549</v>
      </c>
      <c r="C17" s="28">
        <f>IFERROR(+VLOOKUP("LDMIPF"&amp;A17,'Main File'!A:O,7,0),0)</f>
        <v>0</v>
      </c>
      <c r="D17" s="28">
        <f>IFERROR(+VLOOKUP("LDMIPF"&amp;A17,'Main File'!A:O,8,0),0)</f>
        <v>0.2</v>
      </c>
      <c r="E17" s="28">
        <f>IFERROR(+VLOOKUP("LDMIPF"&amp;A17,'Main File'!A:O,9,0),0)</f>
        <v>0.32704909544919014</v>
      </c>
      <c r="F17" s="28">
        <f>IFERROR(+VLOOKUP("LDMIPF"&amp;A17,'Main File'!A:O,10,0),0)</f>
        <v>2.7639499794158451</v>
      </c>
      <c r="G17" s="28">
        <f>IFERROR(+VLOOKUP("LDMIPF"&amp;A17,'Main File'!A:O,11,0),0)</f>
        <v>1.5376848083160226</v>
      </c>
      <c r="H17" s="28">
        <f>IFERROR(+VLOOKUP("LDMIPF"&amp;A17,'Main File'!A:O,12,0),0)</f>
        <v>0</v>
      </c>
      <c r="I17" s="28">
        <f>IFERROR(+VLOOKUP("LDMIPF"&amp;A17,'Main File'!A:O,13,0),0)</f>
        <v>0.2</v>
      </c>
      <c r="J17" s="28">
        <f>IFERROR(+VLOOKUP("LDMIPF"&amp;A17,'Main File'!A:O,14,0),0)</f>
        <v>0.30199624163787409</v>
      </c>
      <c r="K17" s="28">
        <f>IFERROR(+VLOOKUP("LDMIPF"&amp;A17,'Main File'!A:O,15,0),0)</f>
        <v>2.0396810499538969</v>
      </c>
    </row>
    <row r="18" spans="1:11" x14ac:dyDescent="0.25">
      <c r="A18" s="9">
        <f t="shared" si="0"/>
        <v>43174</v>
      </c>
      <c r="B18" s="28">
        <f>IFERROR(+VLOOKUP("LDMIPF"&amp;A18,'Main File'!A:O,6,0),0)</f>
        <v>2.2369790758796357</v>
      </c>
      <c r="C18" s="28">
        <f>IFERROR(+VLOOKUP("LDMIPF"&amp;A18,'Main File'!A:O,7,0),0)</f>
        <v>-1.3106275939576046</v>
      </c>
      <c r="D18" s="28">
        <f>IFERROR(+VLOOKUP("LDMIPF"&amp;A18,'Main File'!A:O,8,0),0)</f>
        <v>0.2</v>
      </c>
      <c r="E18" s="28">
        <f>IFERROR(+VLOOKUP("LDMIPF"&amp;A18,'Main File'!A:O,9,0),0)</f>
        <v>0.32706749053714701</v>
      </c>
      <c r="F18" s="28">
        <f>IFERROR(+VLOOKUP("LDMIPF"&amp;A18,'Main File'!A:O,10,0),0)</f>
        <v>1.4534189724591782</v>
      </c>
      <c r="G18" s="28">
        <f>IFERROR(+VLOOKUP("LDMIPF"&amp;A18,'Main File'!A:O,11,0),0)</f>
        <v>1.5379014928475818</v>
      </c>
      <c r="H18" s="28">
        <f>IFERROR(+VLOOKUP("LDMIPF"&amp;A18,'Main File'!A:O,12,0),0)</f>
        <v>0</v>
      </c>
      <c r="I18" s="28">
        <f>IFERROR(+VLOOKUP("LDMIPF"&amp;A18,'Main File'!A:O,13,0),0)</f>
        <v>0.2</v>
      </c>
      <c r="J18" s="28">
        <f>IFERROR(+VLOOKUP("LDMIPF"&amp;A18,'Main File'!A:O,14,0),0)</f>
        <v>0.3020465728300164</v>
      </c>
      <c r="K18" s="28">
        <f>IFERROR(+VLOOKUP("LDMIPF"&amp;A18,'Main File'!A:O,15,0),0)</f>
        <v>2.0399480656775983</v>
      </c>
    </row>
    <row r="19" spans="1:11" x14ac:dyDescent="0.25">
      <c r="A19" s="9">
        <f t="shared" si="0"/>
        <v>43175</v>
      </c>
      <c r="B19" s="28">
        <f>IFERROR(+VLOOKUP("LDMIPF"&amp;A19,'Main File'!A:O,6,0),0)</f>
        <v>2.2371589437434842</v>
      </c>
      <c r="C19" s="28">
        <f>IFERROR(+VLOOKUP("LDMIPF"&amp;A19,'Main File'!A:O,7,0),0)</f>
        <v>-1.3114393040688324</v>
      </c>
      <c r="D19" s="28">
        <f>IFERROR(+VLOOKUP("LDMIPF"&amp;A19,'Main File'!A:O,8,0),0)</f>
        <v>0.2</v>
      </c>
      <c r="E19" s="28">
        <f>IFERROR(+VLOOKUP("LDMIPF"&amp;A19,'Main File'!A:O,9,0),0)</f>
        <v>0.32709994061473613</v>
      </c>
      <c r="F19" s="28">
        <f>IFERROR(+VLOOKUP("LDMIPF"&amp;A19,'Main File'!A:O,10,0),0)</f>
        <v>1.452819580289388</v>
      </c>
      <c r="G19" s="28">
        <f>IFERROR(+VLOOKUP("LDMIPF"&amp;A19,'Main File'!A:O,11,0),0)</f>
        <v>1.5376889550670954</v>
      </c>
      <c r="H19" s="28">
        <f>IFERROR(+VLOOKUP("LDMIPF"&amp;A19,'Main File'!A:O,12,0),0)</f>
        <v>0</v>
      </c>
      <c r="I19" s="28">
        <f>IFERROR(+VLOOKUP("LDMIPF"&amp;A19,'Main File'!A:O,13,0),0)</f>
        <v>0.2</v>
      </c>
      <c r="J19" s="28">
        <f>IFERROR(+VLOOKUP("LDMIPF"&amp;A19,'Main File'!A:O,14,0),0)</f>
        <v>0.30200237292486026</v>
      </c>
      <c r="K19" s="28">
        <f>IFERROR(+VLOOKUP("LDMIPF"&amp;A19,'Main File'!A:O,15,0),0)</f>
        <v>2.0396913279919557</v>
      </c>
    </row>
    <row r="20" spans="1:11" x14ac:dyDescent="0.25">
      <c r="A20" s="9">
        <f t="shared" si="0"/>
        <v>43176</v>
      </c>
      <c r="B20" s="28">
        <f>IFERROR(+VLOOKUP("LDMIPF"&amp;A20,'Main File'!A:O,6,0),0)</f>
        <v>2.2370959326666719</v>
      </c>
      <c r="C20" s="28">
        <f>IFERROR(+VLOOKUP("LDMIPF"&amp;A20,'Main File'!A:O,7,0),0)</f>
        <v>-1.3110728093378079</v>
      </c>
      <c r="D20" s="28">
        <f>IFERROR(+VLOOKUP("LDMIPF"&amp;A20,'Main File'!A:O,8,0),0)</f>
        <v>0.2</v>
      </c>
      <c r="E20" s="28">
        <f>IFERROR(+VLOOKUP("LDMIPF"&amp;A20,'Main File'!A:O,9,0),0)</f>
        <v>0.32708869202698382</v>
      </c>
      <c r="F20" s="28">
        <f>IFERROR(+VLOOKUP("LDMIPF"&amp;A20,'Main File'!A:O,10,0),0)</f>
        <v>1.4531118153558478</v>
      </c>
      <c r="G20" s="28">
        <f>IFERROR(+VLOOKUP("LDMIPF"&amp;A20,'Main File'!A:O,11,0),0)</f>
        <v>1.5378223670700415</v>
      </c>
      <c r="H20" s="28">
        <f>IFERROR(+VLOOKUP("LDMIPF"&amp;A20,'Main File'!A:O,12,0),0)</f>
        <v>0</v>
      </c>
      <c r="I20" s="28">
        <f>IFERROR(+VLOOKUP("LDMIPF"&amp;A20,'Main File'!A:O,13,0),0)</f>
        <v>0.2</v>
      </c>
      <c r="J20" s="28">
        <f>IFERROR(+VLOOKUP("LDMIPF"&amp;A20,'Main File'!A:O,14,0),0)</f>
        <v>0.30202401002135387</v>
      </c>
      <c r="K20" s="28">
        <f>IFERROR(+VLOOKUP("LDMIPF"&amp;A20,'Main File'!A:O,15,0),0)</f>
        <v>2.0398463770913953</v>
      </c>
    </row>
    <row r="21" spans="1:11" x14ac:dyDescent="0.25">
      <c r="A21" s="9">
        <f t="shared" si="0"/>
        <v>43177</v>
      </c>
      <c r="B21" s="28">
        <f>IFERROR(+VLOOKUP("LDMIPF"&amp;A21,'Main File'!A:O,6,0),0)</f>
        <v>2.2370679777743754</v>
      </c>
      <c r="C21" s="28">
        <f>IFERROR(+VLOOKUP("LDMIPF"&amp;A21,'Main File'!A:O,7,0),0)</f>
        <v>-1.3109159191747579</v>
      </c>
      <c r="D21" s="28">
        <f>IFERROR(+VLOOKUP("LDMIPF"&amp;A21,'Main File'!A:O,8,0),0)</f>
        <v>0.2</v>
      </c>
      <c r="E21" s="28">
        <f>IFERROR(+VLOOKUP("LDMIPF"&amp;A21,'Main File'!A:O,9,0),0)</f>
        <v>0.32708251097183355</v>
      </c>
      <c r="F21" s="28">
        <f>IFERROR(+VLOOKUP("LDMIPF"&amp;A21,'Main File'!A:O,10,0),0)</f>
        <v>1.453234569571451</v>
      </c>
      <c r="G21" s="28">
        <f>IFERROR(+VLOOKUP("LDMIPF"&amp;A21,'Main File'!A:O,11,0),0)</f>
        <v>1.5378066148738627</v>
      </c>
      <c r="H21" s="28">
        <f>IFERROR(+VLOOKUP("LDMIPF"&amp;A21,'Main File'!A:O,12,0),0)</f>
        <v>0</v>
      </c>
      <c r="I21" s="28">
        <f>IFERROR(+VLOOKUP("LDMIPF"&amp;A21,'Main File'!A:O,13,0),0)</f>
        <v>0.2</v>
      </c>
      <c r="J21" s="28">
        <f>IFERROR(+VLOOKUP("LDMIPF"&amp;A21,'Main File'!A:O,14,0),0)</f>
        <v>0.30202922809009386</v>
      </c>
      <c r="K21" s="28">
        <f>IFERROR(+VLOOKUP("LDMIPF"&amp;A21,'Main File'!A:O,15,0),0)</f>
        <v>2.0398358429639565</v>
      </c>
    </row>
    <row r="22" spans="1:11" x14ac:dyDescent="0.25">
      <c r="A22" s="9">
        <f t="shared" si="0"/>
        <v>43178</v>
      </c>
      <c r="B22" s="28">
        <f>IFERROR(+VLOOKUP("LDMIPF"&amp;A22,'Main File'!A:O,6,0),0)</f>
        <v>2.2378207962376715</v>
      </c>
      <c r="C22" s="28">
        <f>IFERROR(+VLOOKUP("LDMIPF"&amp;A22,'Main File'!A:O,7,0),0)</f>
        <v>-1.315073250915995</v>
      </c>
      <c r="D22" s="28">
        <f>IFERROR(+VLOOKUP("LDMIPF"&amp;A22,'Main File'!A:O,8,0),0)</f>
        <v>0.2</v>
      </c>
      <c r="E22" s="28">
        <f>IFERROR(+VLOOKUP("LDMIPF"&amp;A22,'Main File'!A:O,9,0),0)</f>
        <v>0.32721878070420518</v>
      </c>
      <c r="F22" s="28">
        <f>IFERROR(+VLOOKUP("LDMIPF"&amp;A22,'Main File'!A:O,10,0),0)</f>
        <v>1.4499663260258817</v>
      </c>
      <c r="G22" s="28">
        <f>IFERROR(+VLOOKUP("LDMIPF"&amp;A22,'Main File'!A:O,11,0),0)</f>
        <v>1.538108840738295</v>
      </c>
      <c r="H22" s="28">
        <f>IFERROR(+VLOOKUP("LDMIPF"&amp;A22,'Main File'!A:O,12,0),0)</f>
        <v>0</v>
      </c>
      <c r="I22" s="28">
        <f>IFERROR(+VLOOKUP("LDMIPF"&amp;A22,'Main File'!A:O,13,0),0)</f>
        <v>0.2</v>
      </c>
      <c r="J22" s="28">
        <f>IFERROR(+VLOOKUP("LDMIPF"&amp;A22,'Main File'!A:O,14,0),0)</f>
        <v>0.30207638102313067</v>
      </c>
      <c r="K22" s="28">
        <f>IFERROR(+VLOOKUP("LDMIPF"&amp;A22,'Main File'!A:O,15,0),0)</f>
        <v>2.0401852217614258</v>
      </c>
    </row>
    <row r="23" spans="1:11" x14ac:dyDescent="0.25">
      <c r="A23" s="9">
        <f t="shared" si="0"/>
        <v>43179</v>
      </c>
      <c r="B23" s="28">
        <f>IFERROR(+VLOOKUP("LDMIPF"&amp;A23,'Main File'!A:O,6,0),0)</f>
        <v>2.2378661524323351</v>
      </c>
      <c r="C23" s="28">
        <f>IFERROR(+VLOOKUP("LDMIPF"&amp;A23,'Main File'!A:O,7,0),0)</f>
        <v>-1.3153760741511979</v>
      </c>
      <c r="D23" s="28">
        <f>IFERROR(+VLOOKUP("LDMIPF"&amp;A23,'Main File'!A:O,8,0),0)</f>
        <v>0.2</v>
      </c>
      <c r="E23" s="28">
        <f>IFERROR(+VLOOKUP("LDMIPF"&amp;A23,'Main File'!A:O,9,0),0)</f>
        <v>0.32722723343179999</v>
      </c>
      <c r="F23" s="28">
        <f>IFERROR(+VLOOKUP("LDMIPF"&amp;A23,'Main File'!A:O,10,0),0)</f>
        <v>1.4497173117129372</v>
      </c>
      <c r="G23" s="28">
        <f>IFERROR(+VLOOKUP("LDMIPF"&amp;A23,'Main File'!A:O,11,0),0)</f>
        <v>1.5386149389895849</v>
      </c>
      <c r="H23" s="28">
        <f>IFERROR(+VLOOKUP("LDMIPF"&amp;A23,'Main File'!A:O,12,0),0)</f>
        <v>0</v>
      </c>
      <c r="I23" s="28">
        <f>IFERROR(+VLOOKUP("LDMIPF"&amp;A23,'Main File'!A:O,13,0),0)</f>
        <v>0.2</v>
      </c>
      <c r="J23" s="28">
        <f>IFERROR(+VLOOKUP("LDMIPF"&amp;A23,'Main File'!A:O,14,0),0)</f>
        <v>0.30216643221353834</v>
      </c>
      <c r="K23" s="28">
        <f>IFERROR(+VLOOKUP("LDMIPF"&amp;A23,'Main File'!A:O,15,0),0)</f>
        <v>2.0407813712031233</v>
      </c>
    </row>
    <row r="24" spans="1:11" x14ac:dyDescent="0.25">
      <c r="A24" s="9">
        <f t="shared" si="0"/>
        <v>43180</v>
      </c>
      <c r="B24" s="28">
        <f>IFERROR(+VLOOKUP("LDMIPF"&amp;A24,'Main File'!A:O,6,0),0)</f>
        <v>1.9922685727722846</v>
      </c>
      <c r="C24" s="28">
        <f>IFERROR(+VLOOKUP("LDMIPF"&amp;A24,'Main File'!A:O,7,0),0)</f>
        <v>-1.319737392858088</v>
      </c>
      <c r="D24" s="28">
        <f>IFERROR(+VLOOKUP("LDMIPF"&amp;A24,'Main File'!A:O,8,0),0)</f>
        <v>0.2</v>
      </c>
      <c r="E24" s="28">
        <f>IFERROR(+VLOOKUP("LDMIPF"&amp;A24,'Main File'!A:O,9,0),0)</f>
        <v>0.28301806096624355</v>
      </c>
      <c r="F24" s="28">
        <f>IFERROR(+VLOOKUP("LDMIPF"&amp;A24,'Main File'!A:O,10,0),0)</f>
        <v>1.1555492408804402</v>
      </c>
      <c r="G24" s="28">
        <f>IFERROR(+VLOOKUP("LDMIPF"&amp;A24,'Main File'!A:O,11,0),0)</f>
        <v>1.2929940051130724</v>
      </c>
      <c r="H24" s="28">
        <f>IFERROR(+VLOOKUP("LDMIPF"&amp;A24,'Main File'!A:O,12,0),0)</f>
        <v>0</v>
      </c>
      <c r="I24" s="28">
        <f>IFERROR(+VLOOKUP("LDMIPF"&amp;A24,'Main File'!A:O,13,0),0)</f>
        <v>0.2</v>
      </c>
      <c r="J24" s="28">
        <f>IFERROR(+VLOOKUP("LDMIPF"&amp;A24,'Main File'!A:O,14,0),0)</f>
        <v>0.25796238293662993</v>
      </c>
      <c r="K24" s="28">
        <f>IFERROR(+VLOOKUP("LDMIPF"&amp;A24,'Main File'!A:O,15,0),0)</f>
        <v>1.7509563880497023</v>
      </c>
    </row>
    <row r="25" spans="1:11" x14ac:dyDescent="0.25">
      <c r="A25" s="9">
        <f t="shared" si="0"/>
        <v>43181</v>
      </c>
      <c r="B25" s="28">
        <f>IFERROR(+VLOOKUP("LDMIPF"&amp;A25,'Main File'!A:O,6,0),0)</f>
        <v>2.2389994767005748</v>
      </c>
      <c r="C25" s="28">
        <f>IFERROR(+VLOOKUP("LDMIPF"&amp;A25,'Main File'!A:O,7,0),0)</f>
        <v>-1.3220856524678799</v>
      </c>
      <c r="D25" s="28">
        <f>IFERROR(+VLOOKUP("LDMIPF"&amp;A25,'Main File'!A:O,8,0),0)</f>
        <v>0.2</v>
      </c>
      <c r="E25" s="28">
        <f>IFERROR(+VLOOKUP("LDMIPF"&amp;A25,'Main File'!A:O,9,0),0)</f>
        <v>0.32743226555528926</v>
      </c>
      <c r="F25" s="28">
        <f>IFERROR(+VLOOKUP("LDMIPF"&amp;A25,'Main File'!A:O,10,0),0)</f>
        <v>1.4443460897879841</v>
      </c>
      <c r="G25" s="28">
        <f>IFERROR(+VLOOKUP("LDMIPF"&amp;A25,'Main File'!A:O,11,0),0)</f>
        <v>1.539507488487643</v>
      </c>
      <c r="H25" s="28">
        <f>IFERROR(+VLOOKUP("LDMIPF"&amp;A25,'Main File'!A:O,12,0),0)</f>
        <v>0</v>
      </c>
      <c r="I25" s="28">
        <f>IFERROR(+VLOOKUP("LDMIPF"&amp;A25,'Main File'!A:O,13,0),0)</f>
        <v>0.2</v>
      </c>
      <c r="J25" s="28">
        <f>IFERROR(+VLOOKUP("LDMIPF"&amp;A25,'Main File'!A:O,14,0),0)</f>
        <v>0.30232112633670249</v>
      </c>
      <c r="K25" s="28">
        <f>IFERROR(+VLOOKUP("LDMIPF"&amp;A25,'Main File'!A:O,15,0),0)</f>
        <v>2.0418286148243454</v>
      </c>
    </row>
    <row r="26" spans="1:11" x14ac:dyDescent="0.25">
      <c r="A26" s="9">
        <f t="shared" si="0"/>
        <v>43182</v>
      </c>
      <c r="B26" s="28">
        <f>IFERROR(+VLOOKUP("LDMIPF"&amp;A26,'Main File'!A:O,6,0),0)</f>
        <v>2.2402559637328219</v>
      </c>
      <c r="C26" s="28">
        <f>IFERROR(+VLOOKUP("LDMIPF"&amp;A26,'Main File'!A:O,7,0),0)</f>
        <v>-1.3254517893530018</v>
      </c>
      <c r="D26" s="28">
        <f>IFERROR(+VLOOKUP("LDMIPF"&amp;A26,'Main File'!A:O,8,0),0)</f>
        <v>0.2</v>
      </c>
      <c r="E26" s="28">
        <f>IFERROR(+VLOOKUP("LDMIPF"&amp;A26,'Main File'!A:O,9,0),0)</f>
        <v>0.32762365849022995</v>
      </c>
      <c r="F26" s="28">
        <f>IFERROR(+VLOOKUP("LDMIPF"&amp;A26,'Main File'!A:O,10,0),0)</f>
        <v>1.4424278328700499</v>
      </c>
      <c r="G26" s="28">
        <f>IFERROR(+VLOOKUP("LDMIPF"&amp;A26,'Main File'!A:O,11,0),0)</f>
        <v>1.5400851753123039</v>
      </c>
      <c r="H26" s="28">
        <f>IFERROR(+VLOOKUP("LDMIPF"&amp;A26,'Main File'!A:O,12,0),0)</f>
        <v>0</v>
      </c>
      <c r="I26" s="28">
        <f>IFERROR(+VLOOKUP("LDMIPF"&amp;A26,'Main File'!A:O,13,0),0)</f>
        <v>0.2</v>
      </c>
      <c r="J26" s="28">
        <f>IFERROR(+VLOOKUP("LDMIPF"&amp;A26,'Main File'!A:O,14,0),0)</f>
        <v>0.30243440745573041</v>
      </c>
      <c r="K26" s="28">
        <f>IFERROR(+VLOOKUP("LDMIPF"&amp;A26,'Main File'!A:O,15,0),0)</f>
        <v>2.0425195827680342</v>
      </c>
    </row>
    <row r="27" spans="1:11" x14ac:dyDescent="0.25">
      <c r="A27" s="9">
        <f t="shared" si="0"/>
        <v>43183</v>
      </c>
      <c r="B27" s="28">
        <f>IFERROR(+VLOOKUP("LDMIPF"&amp;A27,'Main File'!A:O,6,0),0)</f>
        <v>2.2395668695360857</v>
      </c>
      <c r="C27" s="28">
        <f>IFERROR(+VLOOKUP("LDMIPF"&amp;A27,'Main File'!A:O,7,0),0)</f>
        <v>-1.3253138196219922</v>
      </c>
      <c r="D27" s="28">
        <f>IFERROR(+VLOOKUP("LDMIPF"&amp;A27,'Main File'!A:O,8,0),0)</f>
        <v>0.2</v>
      </c>
      <c r="E27" s="28">
        <f>IFERROR(+VLOOKUP("LDMIPF"&amp;A27,'Main File'!A:O,9,0),0)</f>
        <v>0.3275335134482833</v>
      </c>
      <c r="F27" s="28">
        <f>IFERROR(+VLOOKUP("LDMIPF"&amp;A27,'Main File'!A:O,10,0),0)</f>
        <v>1.4417865633623768</v>
      </c>
      <c r="G27" s="28">
        <f>IFERROR(+VLOOKUP("LDMIPF"&amp;A27,'Main File'!A:O,11,0),0)</f>
        <v>1.5402210306754125</v>
      </c>
      <c r="H27" s="28">
        <f>IFERROR(+VLOOKUP("LDMIPF"&amp;A27,'Main File'!A:O,12,0),0)</f>
        <v>0</v>
      </c>
      <c r="I27" s="28">
        <f>IFERROR(+VLOOKUP("LDMIPF"&amp;A27,'Main File'!A:O,13,0),0)</f>
        <v>0.2</v>
      </c>
      <c r="J27" s="28">
        <f>IFERROR(+VLOOKUP("LDMIPF"&amp;A27,'Main File'!A:O,14,0),0)</f>
        <v>0.30245726830960273</v>
      </c>
      <c r="K27" s="28">
        <f>IFERROR(+VLOOKUP("LDMIPF"&amp;A27,'Main File'!A:O,15,0),0)</f>
        <v>2.042678298985015</v>
      </c>
    </row>
    <row r="28" spans="1:11" x14ac:dyDescent="0.25">
      <c r="A28" s="9">
        <f t="shared" si="0"/>
        <v>43184</v>
      </c>
      <c r="B28" s="28">
        <f>IFERROR(+VLOOKUP("LDMIPF"&amp;A28,'Main File'!A:O,6,0),0)</f>
        <v>2.2395372723464604</v>
      </c>
      <c r="C28" s="28">
        <f>IFERROR(+VLOOKUP("LDMIPF"&amp;A28,'Main File'!A:O,7,0),0)</f>
        <v>-1.3251506757397131</v>
      </c>
      <c r="D28" s="28">
        <f>IFERROR(+VLOOKUP("LDMIPF"&amp;A28,'Main File'!A:O,8,0),0)</f>
        <v>0.2</v>
      </c>
      <c r="E28" s="28">
        <f>IFERROR(+VLOOKUP("LDMIPF"&amp;A28,'Main File'!A:O,9,0),0)</f>
        <v>0.32752878438957284</v>
      </c>
      <c r="F28" s="28">
        <f>IFERROR(+VLOOKUP("LDMIPF"&amp;A28,'Main File'!A:O,10,0),0)</f>
        <v>1.4419153809963201</v>
      </c>
      <c r="G28" s="28">
        <f>IFERROR(+VLOOKUP("LDMIPF"&amp;A28,'Main File'!A:O,11,0),0)</f>
        <v>1.5402051556546654</v>
      </c>
      <c r="H28" s="28">
        <f>IFERROR(+VLOOKUP("LDMIPF"&amp;A28,'Main File'!A:O,12,0),0)</f>
        <v>0</v>
      </c>
      <c r="I28" s="28">
        <f>IFERROR(+VLOOKUP("LDMIPF"&amp;A28,'Main File'!A:O,13,0),0)</f>
        <v>0.2</v>
      </c>
      <c r="J28" s="28">
        <f>IFERROR(+VLOOKUP("LDMIPF"&amp;A28,'Main File'!A:O,14,0),0)</f>
        <v>0.3024525334908949</v>
      </c>
      <c r="K28" s="28">
        <f>IFERROR(+VLOOKUP("LDMIPF"&amp;A28,'Main File'!A:O,15,0),0)</f>
        <v>2.0426576891455603</v>
      </c>
    </row>
    <row r="29" spans="1:11" x14ac:dyDescent="0.25">
      <c r="A29" s="9">
        <f t="shared" si="0"/>
        <v>43185</v>
      </c>
      <c r="B29" s="28">
        <f>IFERROR(+VLOOKUP("LDMIPF"&amp;A29,'Main File'!A:O,6,0),0)</f>
        <v>1.9940057420313526</v>
      </c>
      <c r="C29" s="28">
        <f>IFERROR(+VLOOKUP("LDMIPF"&amp;A29,'Main File'!A:O,7,0),0)</f>
        <v>-1.3228217764782839</v>
      </c>
      <c r="D29" s="28">
        <f>IFERROR(+VLOOKUP("LDMIPF"&amp;A29,'Main File'!A:O,8,0),0)</f>
        <v>0.2</v>
      </c>
      <c r="E29" s="28">
        <f>IFERROR(+VLOOKUP("LDMIPF"&amp;A29,'Main File'!A:O,9,0),0)</f>
        <v>0.28333103886401473</v>
      </c>
      <c r="F29" s="28">
        <f>IFERROR(+VLOOKUP("LDMIPF"&amp;A29,'Main File'!A:O,10,0),0)</f>
        <v>1.1545150044170833</v>
      </c>
      <c r="G29" s="28">
        <f>IFERROR(+VLOOKUP("LDMIPF"&amp;A29,'Main File'!A:O,11,0),0)</f>
        <v>1.2949133298666067</v>
      </c>
      <c r="H29" s="28">
        <f>IFERROR(+VLOOKUP("LDMIPF"&amp;A29,'Main File'!A:O,12,0),0)</f>
        <v>0</v>
      </c>
      <c r="I29" s="28">
        <f>IFERROR(+VLOOKUP("LDMIPF"&amp;A29,'Main File'!A:O,13,0),0)</f>
        <v>0.2</v>
      </c>
      <c r="J29" s="28">
        <f>IFERROR(+VLOOKUP("LDMIPF"&amp;A29,'Main File'!A:O,14,0),0)</f>
        <v>0.25830908186009999</v>
      </c>
      <c r="K29" s="28">
        <f>IFERROR(+VLOOKUP("LDMIPF"&amp;A29,'Main File'!A:O,15,0),0)</f>
        <v>1.7532224117267066</v>
      </c>
    </row>
    <row r="30" spans="1:11" x14ac:dyDescent="0.25">
      <c r="A30" s="9">
        <f t="shared" si="0"/>
        <v>43186</v>
      </c>
      <c r="B30" s="28">
        <f>IFERROR(+VLOOKUP("LDMIPF"&amp;A30,'Main File'!A:O,6,0),0)</f>
        <v>0</v>
      </c>
      <c r="C30" s="28">
        <f>IFERROR(+VLOOKUP("LDMIPF"&amp;A30,'Main File'!A:O,7,0),0)</f>
        <v>0</v>
      </c>
      <c r="D30" s="28">
        <f>IFERROR(+VLOOKUP("LDMIPF"&amp;A30,'Main File'!A:O,8,0),0)</f>
        <v>0</v>
      </c>
      <c r="E30" s="28">
        <f>IFERROR(+VLOOKUP("LDMIPF"&amp;A30,'Main File'!A:O,9,0),0)</f>
        <v>0</v>
      </c>
      <c r="F30" s="28">
        <f>IFERROR(+VLOOKUP("LDMIPF"&amp;A30,'Main File'!A:O,10,0),0)</f>
        <v>0</v>
      </c>
      <c r="G30" s="28">
        <f>IFERROR(+VLOOKUP("LDMIPF"&amp;A30,'Main File'!A:O,11,0),0)</f>
        <v>0</v>
      </c>
      <c r="H30" s="28">
        <f>IFERROR(+VLOOKUP("LDMIPF"&amp;A30,'Main File'!A:O,12,0),0)</f>
        <v>0</v>
      </c>
      <c r="I30" s="28">
        <f>IFERROR(+VLOOKUP("LDMIPF"&amp;A30,'Main File'!A:O,13,0),0)</f>
        <v>0</v>
      </c>
      <c r="J30" s="28">
        <f>IFERROR(+VLOOKUP("LDMIPF"&amp;A30,'Main File'!A:O,14,0),0)</f>
        <v>0</v>
      </c>
      <c r="K30" s="28">
        <f>IFERROR(+VLOOKUP("LDMIPF"&amp;A30,'Main File'!A:O,15,0),0)</f>
        <v>0</v>
      </c>
    </row>
    <row r="31" spans="1:11" x14ac:dyDescent="0.25">
      <c r="A31" s="9">
        <f t="shared" si="0"/>
        <v>43187</v>
      </c>
      <c r="B31" s="28">
        <f>IFERROR(+VLOOKUP("LDMIPF"&amp;A31,'Main File'!A:O,6,0),0)</f>
        <v>0</v>
      </c>
      <c r="C31" s="28">
        <f>IFERROR(+VLOOKUP("LDMIPF"&amp;A31,'Main File'!A:O,7,0),0)</f>
        <v>0</v>
      </c>
      <c r="D31" s="28">
        <f>IFERROR(+VLOOKUP("LDMIPF"&amp;A31,'Main File'!A:O,8,0),0)</f>
        <v>0</v>
      </c>
      <c r="E31" s="28">
        <f>IFERROR(+VLOOKUP("LDMIPF"&amp;A31,'Main File'!A:O,9,0),0)</f>
        <v>0</v>
      </c>
      <c r="F31" s="28">
        <f>IFERROR(+VLOOKUP("LDMIPF"&amp;A31,'Main File'!A:O,10,0),0)</f>
        <v>0</v>
      </c>
      <c r="G31" s="28">
        <f>IFERROR(+VLOOKUP("LDMIPF"&amp;A31,'Main File'!A:O,11,0),0)</f>
        <v>0</v>
      </c>
      <c r="H31" s="28">
        <f>IFERROR(+VLOOKUP("LDMIPF"&amp;A31,'Main File'!A:O,12,0),0)</f>
        <v>0</v>
      </c>
      <c r="I31" s="28">
        <f>IFERROR(+VLOOKUP("LDMIPF"&amp;A31,'Main File'!A:O,13,0),0)</f>
        <v>0</v>
      </c>
      <c r="J31" s="28">
        <f>IFERROR(+VLOOKUP("LDMIPF"&amp;A31,'Main File'!A:O,14,0),0)</f>
        <v>0</v>
      </c>
      <c r="K31" s="28">
        <f>IFERROR(+VLOOKUP("LDMIPF"&amp;A31,'Main File'!A:O,15,0),0)</f>
        <v>0</v>
      </c>
    </row>
    <row r="32" spans="1:11" x14ac:dyDescent="0.25">
      <c r="A32" s="9">
        <f t="shared" si="0"/>
        <v>43188</v>
      </c>
      <c r="B32" s="28">
        <f>IFERROR(+VLOOKUP("LDMIPF"&amp;A32,'Main File'!A:O,6,0),0)</f>
        <v>0</v>
      </c>
      <c r="C32" s="28">
        <f>IFERROR(+VLOOKUP("LDMIPF"&amp;A32,'Main File'!A:O,7,0),0)</f>
        <v>0</v>
      </c>
      <c r="D32" s="28">
        <f>IFERROR(+VLOOKUP("LDMIPF"&amp;A32,'Main File'!A:O,8,0),0)</f>
        <v>0</v>
      </c>
      <c r="E32" s="28">
        <f>IFERROR(+VLOOKUP("LDMIPF"&amp;A32,'Main File'!A:O,9,0),0)</f>
        <v>0</v>
      </c>
      <c r="F32" s="28">
        <f>IFERROR(+VLOOKUP("LDMIPF"&amp;A32,'Main File'!A:O,10,0),0)</f>
        <v>0</v>
      </c>
      <c r="G32" s="28">
        <f>IFERROR(+VLOOKUP("LDMIPF"&amp;A32,'Main File'!A:O,11,0),0)</f>
        <v>0</v>
      </c>
      <c r="H32" s="28">
        <f>IFERROR(+VLOOKUP("LDMIPF"&amp;A32,'Main File'!A:O,12,0),0)</f>
        <v>0</v>
      </c>
      <c r="I32" s="28">
        <f>IFERROR(+VLOOKUP("LDMIPF"&amp;A32,'Main File'!A:O,13,0),0)</f>
        <v>0</v>
      </c>
      <c r="J32" s="28">
        <f>IFERROR(+VLOOKUP("LDMIPF"&amp;A32,'Main File'!A:O,14,0),0)</f>
        <v>0</v>
      </c>
      <c r="K32" s="28">
        <f>IFERROR(+VLOOKUP("LDMIPF"&amp;A32,'Main File'!A:O,15,0),0)</f>
        <v>0</v>
      </c>
    </row>
    <row r="33" spans="1:11" x14ac:dyDescent="0.25">
      <c r="A33" s="9">
        <f t="shared" si="0"/>
        <v>43189</v>
      </c>
      <c r="B33" s="28">
        <f>IFERROR(+VLOOKUP("LDMIPF"&amp;A33,'Main File'!A:O,6,0),0)</f>
        <v>0</v>
      </c>
      <c r="C33" s="28">
        <f>IFERROR(+VLOOKUP("LDMIPF"&amp;A33,'Main File'!A:O,7,0),0)</f>
        <v>0</v>
      </c>
      <c r="D33" s="28">
        <f>IFERROR(+VLOOKUP("LDMIPF"&amp;A33,'Main File'!A:O,8,0),0)</f>
        <v>0</v>
      </c>
      <c r="E33" s="28">
        <f>IFERROR(+VLOOKUP("LDMIPF"&amp;A33,'Main File'!A:O,9,0),0)</f>
        <v>0</v>
      </c>
      <c r="F33" s="28">
        <f>IFERROR(+VLOOKUP("LDMIPF"&amp;A33,'Main File'!A:O,10,0),0)</f>
        <v>0</v>
      </c>
      <c r="G33" s="28">
        <f>IFERROR(+VLOOKUP("LDMIPF"&amp;A33,'Main File'!A:O,11,0),0)</f>
        <v>0</v>
      </c>
      <c r="H33" s="28">
        <f>IFERROR(+VLOOKUP("LDMIPF"&amp;A33,'Main File'!A:O,12,0),0)</f>
        <v>0</v>
      </c>
      <c r="I33" s="28">
        <f>IFERROR(+VLOOKUP("LDMIPF"&amp;A33,'Main File'!A:O,13,0),0)</f>
        <v>0</v>
      </c>
      <c r="J33" s="28">
        <f>IFERROR(+VLOOKUP("LDMIPF"&amp;A33,'Main File'!A:O,14,0),0)</f>
        <v>0</v>
      </c>
      <c r="K33" s="28">
        <f>IFERROR(+VLOOKUP("LDMIPF"&amp;A33,'Main File'!A:O,15,0),0)</f>
        <v>0</v>
      </c>
    </row>
    <row r="34" spans="1:11" x14ac:dyDescent="0.25">
      <c r="A34" s="9">
        <f t="shared" si="0"/>
        <v>43190</v>
      </c>
      <c r="B34" s="28">
        <f>IFERROR(+VLOOKUP("LDMIPF"&amp;A34,'Main File'!A:O,6,0),0)</f>
        <v>0</v>
      </c>
      <c r="C34" s="28">
        <f>IFERROR(+VLOOKUP("LDMIPF"&amp;A34,'Main File'!A:O,7,0),0)</f>
        <v>0</v>
      </c>
      <c r="D34" s="28">
        <f>IFERROR(+VLOOKUP("LDMIPF"&amp;A34,'Main File'!A:O,8,0),0)</f>
        <v>0</v>
      </c>
      <c r="E34" s="28">
        <f>IFERROR(+VLOOKUP("LDMIPF"&amp;A34,'Main File'!A:O,9,0),0)</f>
        <v>0</v>
      </c>
      <c r="F34" s="28">
        <f>IFERROR(+VLOOKUP("LDMIPF"&amp;A34,'Main File'!A:O,10,0),0)</f>
        <v>0</v>
      </c>
      <c r="G34" s="28">
        <f>IFERROR(+VLOOKUP("LDMIPF"&amp;A34,'Main File'!A:O,11,0),0)</f>
        <v>0</v>
      </c>
      <c r="H34" s="28">
        <f>IFERROR(+VLOOKUP("LDMIPF"&amp;A34,'Main File'!A:O,12,0),0)</f>
        <v>0</v>
      </c>
      <c r="I34" s="28">
        <f>IFERROR(+VLOOKUP("LDMIPF"&amp;A34,'Main File'!A:O,13,0),0)</f>
        <v>0</v>
      </c>
      <c r="J34" s="28">
        <f>IFERROR(+VLOOKUP("LDMIPF"&amp;A34,'Main File'!A:O,14,0),0)</f>
        <v>0</v>
      </c>
      <c r="K34" s="28">
        <f>IFERROR(+VLOOKUP("LDMIPF"&amp;A34,'Main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Savings Plus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IFERROR(+VLOOKUP("LDSAPF"&amp;A4,'Main File'!A:O,6,0),0)</f>
        <v>0.80001900313065499</v>
      </c>
      <c r="C4" s="28">
        <f>IFERROR(+VLOOKUP("LDSAPF"&amp;A4,'Main File'!A:O,7,0),0)</f>
        <v>0</v>
      </c>
      <c r="D4" s="28">
        <f>IFERROR(+VLOOKUP("LDSAPF"&amp;A4,'Main File'!A:O,8,0),0)</f>
        <v>0</v>
      </c>
      <c r="E4" s="28">
        <f>IFERROR(+VLOOKUP("LDSAPF"&amp;A4,'Main File'!A:O,9,0),0)</f>
        <v>3.960136340396693E-2</v>
      </c>
      <c r="F4" s="28">
        <f>IFERROR(+VLOOKUP("LDSAPF"&amp;A4,'Main File'!A:O,10,0),0)</f>
        <v>0.83962036653462191</v>
      </c>
      <c r="G4" s="28">
        <f>IFERROR(+VLOOKUP("LDSAPF"&amp;A4,'Main File'!A:O,11,0),0)</f>
        <v>0.25908329287923054</v>
      </c>
      <c r="H4" s="28">
        <f>IFERROR(+VLOOKUP("LDSAPF"&amp;A4,'Main File'!A:O,12,0),0)</f>
        <v>0</v>
      </c>
      <c r="I4" s="28">
        <f>IFERROR(+VLOOKUP("LDSAPF"&amp;A4,'Main File'!A:O,13,0),0)</f>
        <v>0</v>
      </c>
      <c r="J4" s="28">
        <f>IFERROR(+VLOOKUP("LDSAPF"&amp;A4,'Main File'!A:O,14,0),0)</f>
        <v>3.7635041442635103E-2</v>
      </c>
      <c r="K4" s="28">
        <f>IFERROR(+VLOOKUP("LDSAPF"&amp;A4,'Main File'!A:O,15,0),0)</f>
        <v>0.29671833432186567</v>
      </c>
    </row>
    <row r="5" spans="1:14" x14ac:dyDescent="0.25">
      <c r="A5" s="9">
        <v>43161</v>
      </c>
      <c r="B5" s="28">
        <f>IFERROR(+VLOOKUP("LDSAPF"&amp;A5,'Main File'!A:O,6,0),0)</f>
        <v>0.80000939904830959</v>
      </c>
      <c r="C5" s="28">
        <f>IFERROR(+VLOOKUP("LDSAPF"&amp;A5,'Main File'!A:O,7,0),0)</f>
        <v>0</v>
      </c>
      <c r="D5" s="28">
        <f>IFERROR(+VLOOKUP("LDSAPF"&amp;A5,'Main File'!A:O,8,0),0)</f>
        <v>0</v>
      </c>
      <c r="E5" s="28">
        <f>IFERROR(+VLOOKUP("LDSAPF"&amp;A5,'Main File'!A:O,9,0),0)</f>
        <v>3.960098104846544E-2</v>
      </c>
      <c r="F5" s="28">
        <f>IFERROR(+VLOOKUP("LDSAPF"&amp;A5,'Main File'!A:O,10,0),0)</f>
        <v>0.83961038009677502</v>
      </c>
      <c r="G5" s="28">
        <f>IFERROR(+VLOOKUP("LDSAPF"&amp;A5,'Main File'!A:O,11,0),0)</f>
        <v>0.2590834470624106</v>
      </c>
      <c r="H5" s="28">
        <f>IFERROR(+VLOOKUP("LDSAPF"&amp;A5,'Main File'!A:O,12,0),0)</f>
        <v>0</v>
      </c>
      <c r="I5" s="28">
        <f>IFERROR(+VLOOKUP("LDSAPF"&amp;A5,'Main File'!A:O,13,0),0)</f>
        <v>0</v>
      </c>
      <c r="J5" s="28">
        <f>IFERROR(+VLOOKUP("LDSAPF"&amp;A5,'Main File'!A:O,14,0),0)</f>
        <v>3.7635121060402857E-2</v>
      </c>
      <c r="K5" s="28">
        <f>IFERROR(+VLOOKUP("LDSAPF"&amp;A5,'Main File'!A:O,15,0),0)</f>
        <v>0.29671856812281344</v>
      </c>
    </row>
    <row r="6" spans="1:14" x14ac:dyDescent="0.25">
      <c r="A6" s="9">
        <f>+A5+1</f>
        <v>43162</v>
      </c>
      <c r="B6" s="28">
        <f>IFERROR(+VLOOKUP("LDSAPF"&amp;A6,'Main File'!A:O,6,0),0)</f>
        <v>0.80000931918464069</v>
      </c>
      <c r="C6" s="28">
        <f>IFERROR(+VLOOKUP("LDSAPF"&amp;A6,'Main File'!A:O,7,0),0)</f>
        <v>0</v>
      </c>
      <c r="D6" s="28">
        <f>IFERROR(+VLOOKUP("LDSAPF"&amp;A6,'Main File'!A:O,8,0),0)</f>
        <v>0</v>
      </c>
      <c r="E6" s="28">
        <f>IFERROR(+VLOOKUP("LDSAPF"&amp;A6,'Main File'!A:O,9,0),0)</f>
        <v>3.9600976863702245E-2</v>
      </c>
      <c r="F6" s="28">
        <f>IFERROR(+VLOOKUP("LDSAPF"&amp;A6,'Main File'!A:O,10,0),0)</f>
        <v>0.83961029604834292</v>
      </c>
      <c r="G6" s="28">
        <f>IFERROR(+VLOOKUP("LDSAPF"&amp;A6,'Main File'!A:O,11,0),0)</f>
        <v>0.25908567746221645</v>
      </c>
      <c r="H6" s="28">
        <f>IFERROR(+VLOOKUP("LDSAPF"&amp;A6,'Main File'!A:O,12,0),0)</f>
        <v>0</v>
      </c>
      <c r="I6" s="28">
        <f>IFERROR(+VLOOKUP("LDSAPF"&amp;A6,'Main File'!A:O,13,0),0)</f>
        <v>0</v>
      </c>
      <c r="J6" s="28">
        <f>IFERROR(+VLOOKUP("LDSAPF"&amp;A6,'Main File'!A:O,14,0),0)</f>
        <v>3.7635518105230262E-2</v>
      </c>
      <c r="K6" s="28">
        <f>IFERROR(+VLOOKUP("LDSAPF"&amp;A6,'Main File'!A:O,15,0),0)</f>
        <v>0.29672119556744669</v>
      </c>
    </row>
    <row r="7" spans="1:14" x14ac:dyDescent="0.25">
      <c r="A7" s="9">
        <f t="shared" ref="A7:A34" si="0">+A6+1</f>
        <v>43163</v>
      </c>
      <c r="B7" s="28">
        <f>IFERROR(+VLOOKUP("LDSAPF"&amp;A7,'Main File'!A:O,6,0),0)</f>
        <v>0.80000939459935416</v>
      </c>
      <c r="C7" s="28">
        <f>IFERROR(+VLOOKUP("LDSAPF"&amp;A7,'Main File'!A:O,7,0),0)</f>
        <v>0</v>
      </c>
      <c r="D7" s="28">
        <f>IFERROR(+VLOOKUP("LDSAPF"&amp;A7,'Main File'!A:O,8,0),0)</f>
        <v>0</v>
      </c>
      <c r="E7" s="28">
        <f>IFERROR(+VLOOKUP("LDSAPF"&amp;A7,'Main File'!A:O,9,0),0)</f>
        <v>3.9600882325640789E-2</v>
      </c>
      <c r="F7" s="28">
        <f>IFERROR(+VLOOKUP("LDSAPF"&amp;A7,'Main File'!A:O,10,0),0)</f>
        <v>0.8396102769249949</v>
      </c>
      <c r="G7" s="28">
        <f>IFERROR(+VLOOKUP("LDSAPF"&amp;A7,'Main File'!A:O,11,0),0)</f>
        <v>0.25908789795162906</v>
      </c>
      <c r="H7" s="28">
        <f>IFERROR(+VLOOKUP("LDSAPF"&amp;A7,'Main File'!A:O,12,0),0)</f>
        <v>0</v>
      </c>
      <c r="I7" s="28">
        <f>IFERROR(+VLOOKUP("LDSAPF"&amp;A7,'Main File'!A:O,13,0),0)</f>
        <v>0</v>
      </c>
      <c r="J7" s="28">
        <f>IFERROR(+VLOOKUP("LDSAPF"&amp;A7,'Main File'!A:O,14,0),0)</f>
        <v>3.7636014703873566E-2</v>
      </c>
      <c r="K7" s="28">
        <f>IFERROR(+VLOOKUP("LDSAPF"&amp;A7,'Main File'!A:O,15,0),0)</f>
        <v>0.29672391265550263</v>
      </c>
    </row>
    <row r="8" spans="1:14" x14ac:dyDescent="0.25">
      <c r="A8" s="9">
        <f t="shared" si="0"/>
        <v>43164</v>
      </c>
      <c r="B8" s="28">
        <f>IFERROR(+VLOOKUP("LDSAPF"&amp;A8,'Main File'!A:O,6,0),0)</f>
        <v>0.80006850651730466</v>
      </c>
      <c r="C8" s="28">
        <f>IFERROR(+VLOOKUP("LDSAPF"&amp;A8,'Main File'!A:O,7,0),0)</f>
        <v>0</v>
      </c>
      <c r="D8" s="28">
        <f>IFERROR(+VLOOKUP("LDSAPF"&amp;A8,'Main File'!A:O,8,0),0)</f>
        <v>0</v>
      </c>
      <c r="E8" s="28">
        <f>IFERROR(+VLOOKUP("LDSAPF"&amp;A8,'Main File'!A:O,9,0),0)</f>
        <v>3.960377723608275E-2</v>
      </c>
      <c r="F8" s="28">
        <f>IFERROR(+VLOOKUP("LDSAPF"&amp;A8,'Main File'!A:O,10,0),0)</f>
        <v>0.83967228375338743</v>
      </c>
      <c r="G8" s="28">
        <f>IFERROR(+VLOOKUP("LDSAPF"&amp;A8,'Main File'!A:O,11,0),0)</f>
        <v>0.25910659753624643</v>
      </c>
      <c r="H8" s="28">
        <f>IFERROR(+VLOOKUP("LDSAPF"&amp;A8,'Main File'!A:O,12,0),0)</f>
        <v>0</v>
      </c>
      <c r="I8" s="28">
        <f>IFERROR(+VLOOKUP("LDSAPF"&amp;A8,'Main File'!A:O,13,0),0)</f>
        <v>0</v>
      </c>
      <c r="J8" s="28">
        <f>IFERROR(+VLOOKUP("LDSAPF"&amp;A8,'Main File'!A:O,14,0),0)</f>
        <v>3.7638796763858652E-2</v>
      </c>
      <c r="K8" s="28">
        <f>IFERROR(+VLOOKUP("LDSAPF"&amp;A8,'Main File'!A:O,15,0),0)</f>
        <v>0.2967453943001051</v>
      </c>
    </row>
    <row r="9" spans="1:14" x14ac:dyDescent="0.25">
      <c r="A9" s="9">
        <f t="shared" si="0"/>
        <v>43165</v>
      </c>
      <c r="B9" s="28">
        <f>IFERROR(+VLOOKUP("LDSAPF"&amp;A9,'Main File'!A:O,6,0),0)</f>
        <v>0.80005528963752237</v>
      </c>
      <c r="C9" s="28">
        <f>IFERROR(+VLOOKUP("LDSAPF"&amp;A9,'Main File'!A:O,7,0),0)</f>
        <v>0</v>
      </c>
      <c r="D9" s="28">
        <f>IFERROR(+VLOOKUP("LDSAPF"&amp;A9,'Main File'!A:O,8,0),0)</f>
        <v>0</v>
      </c>
      <c r="E9" s="28">
        <f>IFERROR(+VLOOKUP("LDSAPF"&amp;A9,'Main File'!A:O,9,0),0)</f>
        <v>3.9603191829221847E-2</v>
      </c>
      <c r="F9" s="28">
        <f>IFERROR(+VLOOKUP("LDSAPF"&amp;A9,'Main File'!A:O,10,0),0)</f>
        <v>0.83965848146674427</v>
      </c>
      <c r="G9" s="28">
        <f>IFERROR(+VLOOKUP("LDSAPF"&amp;A9,'Main File'!A:O,11,0),0)</f>
        <v>0.2592419110521707</v>
      </c>
      <c r="H9" s="28">
        <f>IFERROR(+VLOOKUP("LDSAPF"&amp;A9,'Main File'!A:O,12,0),0)</f>
        <v>0</v>
      </c>
      <c r="I9" s="28">
        <f>IFERROR(+VLOOKUP("LDSAPF"&amp;A9,'Main File'!A:O,13,0),0)</f>
        <v>0</v>
      </c>
      <c r="J9" s="28">
        <f>IFERROR(+VLOOKUP("LDSAPF"&amp;A9,'Main File'!A:O,14,0),0)</f>
        <v>3.7663307576324488E-2</v>
      </c>
      <c r="K9" s="28">
        <f>IFERROR(+VLOOKUP("LDSAPF"&amp;A9,'Main File'!A:O,15,0),0)</f>
        <v>0.29690521862849517</v>
      </c>
    </row>
    <row r="10" spans="1:14" x14ac:dyDescent="0.25">
      <c r="A10" s="9">
        <f t="shared" si="0"/>
        <v>43166</v>
      </c>
      <c r="B10" s="28">
        <f>IFERROR(+VLOOKUP("LDSAPF"&amp;A10,'Main File'!A:O,6,0),0)</f>
        <v>0.8000732395504272</v>
      </c>
      <c r="C10" s="28">
        <f>IFERROR(+VLOOKUP("LDSAPF"&amp;A10,'Main File'!A:O,7,0),0)</f>
        <v>0</v>
      </c>
      <c r="D10" s="28">
        <f>IFERROR(+VLOOKUP("LDSAPF"&amp;A10,'Main File'!A:O,8,0),0)</f>
        <v>0</v>
      </c>
      <c r="E10" s="28">
        <f>IFERROR(+VLOOKUP("LDSAPF"&amp;A10,'Main File'!A:O,9,0),0)</f>
        <v>3.9604143289954222E-2</v>
      </c>
      <c r="F10" s="28">
        <f>IFERROR(+VLOOKUP("LDSAPF"&amp;A10,'Main File'!A:O,10,0),0)</f>
        <v>0.8396773828403814</v>
      </c>
      <c r="G10" s="28">
        <f>IFERROR(+VLOOKUP("LDSAPF"&amp;A10,'Main File'!A:O,11,0),0)</f>
        <v>0.25909024938027486</v>
      </c>
      <c r="H10" s="28">
        <f>IFERROR(+VLOOKUP("LDSAPF"&amp;A10,'Main File'!A:O,12,0),0)</f>
        <v>0</v>
      </c>
      <c r="I10" s="28">
        <f>IFERROR(+VLOOKUP("LDSAPF"&amp;A10,'Main File'!A:O,13,0),0)</f>
        <v>0</v>
      </c>
      <c r="J10" s="28">
        <f>IFERROR(+VLOOKUP("LDSAPF"&amp;A10,'Main File'!A:O,14,0),0)</f>
        <v>3.7635783511967044E-2</v>
      </c>
      <c r="K10" s="28">
        <f>IFERROR(+VLOOKUP("LDSAPF"&amp;A10,'Main File'!A:O,15,0),0)</f>
        <v>0.29672603289224192</v>
      </c>
    </row>
    <row r="11" spans="1:14" x14ac:dyDescent="0.25">
      <c r="A11" s="9">
        <f t="shared" si="0"/>
        <v>43167</v>
      </c>
      <c r="B11" s="28">
        <f>IFERROR(+VLOOKUP("LDSAPF"&amp;A11,'Main File'!A:O,6,0),0)</f>
        <v>0.80004063316453555</v>
      </c>
      <c r="C11" s="28">
        <f>IFERROR(+VLOOKUP("LDSAPF"&amp;A11,'Main File'!A:O,7,0),0)</f>
        <v>0</v>
      </c>
      <c r="D11" s="28">
        <f>IFERROR(+VLOOKUP("LDSAPF"&amp;A11,'Main File'!A:O,8,0),0)</f>
        <v>0</v>
      </c>
      <c r="E11" s="28">
        <f>IFERROR(+VLOOKUP("LDSAPF"&amp;A11,'Main File'!A:O,9,0),0)</f>
        <v>3.9602554316840732E-2</v>
      </c>
      <c r="F11" s="28">
        <f>IFERROR(+VLOOKUP("LDSAPF"&amp;A11,'Main File'!A:O,10,0),0)</f>
        <v>0.83964318748137634</v>
      </c>
      <c r="G11" s="28">
        <f>IFERROR(+VLOOKUP("LDSAPF"&amp;A11,'Main File'!A:O,11,0),0)</f>
        <v>0.25895406869588961</v>
      </c>
      <c r="H11" s="28">
        <f>IFERROR(+VLOOKUP("LDSAPF"&amp;A11,'Main File'!A:O,12,0),0)</f>
        <v>0</v>
      </c>
      <c r="I11" s="28">
        <f>IFERROR(+VLOOKUP("LDSAPF"&amp;A11,'Main File'!A:O,13,0),0)</f>
        <v>0</v>
      </c>
      <c r="J11" s="28">
        <f>IFERROR(+VLOOKUP("LDSAPF"&amp;A11,'Main File'!A:O,14,0),0)</f>
        <v>3.7611552677008192E-2</v>
      </c>
      <c r="K11" s="28">
        <f>IFERROR(+VLOOKUP("LDSAPF"&amp;A11,'Main File'!A:O,15,0),0)</f>
        <v>0.29656562137289777</v>
      </c>
    </row>
    <row r="12" spans="1:14" x14ac:dyDescent="0.25">
      <c r="A12" s="9">
        <f t="shared" si="0"/>
        <v>43168</v>
      </c>
      <c r="B12" s="28">
        <f>IFERROR(+VLOOKUP("LDSAPF"&amp;A12,'Main File'!A:O,6,0),0)</f>
        <v>0.80002971073190632</v>
      </c>
      <c r="C12" s="28">
        <f>IFERROR(+VLOOKUP("LDSAPF"&amp;A12,'Main File'!A:O,7,0),0)</f>
        <v>0</v>
      </c>
      <c r="D12" s="28">
        <f>IFERROR(+VLOOKUP("LDSAPF"&amp;A12,'Main File'!A:O,8,0),0)</f>
        <v>0</v>
      </c>
      <c r="E12" s="28">
        <f>IFERROR(+VLOOKUP("LDSAPF"&amp;A12,'Main File'!A:O,9,0),0)</f>
        <v>3.9601922299137497E-2</v>
      </c>
      <c r="F12" s="28">
        <f>IFERROR(+VLOOKUP("LDSAPF"&amp;A12,'Main File'!A:O,10,0),0)</f>
        <v>0.83963163303104382</v>
      </c>
      <c r="G12" s="28">
        <f>IFERROR(+VLOOKUP("LDSAPF"&amp;A12,'Main File'!A:O,11,0),0)</f>
        <v>0.25895403515278936</v>
      </c>
      <c r="H12" s="28">
        <f>IFERROR(+VLOOKUP("LDSAPF"&amp;A12,'Main File'!A:O,12,0),0)</f>
        <v>0</v>
      </c>
      <c r="I12" s="28">
        <f>IFERROR(+VLOOKUP("LDSAPF"&amp;A12,'Main File'!A:O,13,0),0)</f>
        <v>0</v>
      </c>
      <c r="J12" s="28">
        <f>IFERROR(+VLOOKUP("LDSAPF"&amp;A12,'Main File'!A:O,14,0),0)</f>
        <v>3.761161315704218E-2</v>
      </c>
      <c r="K12" s="28">
        <f>IFERROR(+VLOOKUP("LDSAPF"&amp;A12,'Main File'!A:O,15,0),0)</f>
        <v>0.29656564830983156</v>
      </c>
    </row>
    <row r="13" spans="1:14" x14ac:dyDescent="0.25">
      <c r="A13" s="9">
        <f t="shared" si="0"/>
        <v>43169</v>
      </c>
      <c r="B13" s="28">
        <f>IFERROR(+VLOOKUP("LDSAPF"&amp;A13,'Main File'!A:O,6,0),0)</f>
        <v>0.80000934592798689</v>
      </c>
      <c r="C13" s="28">
        <f>IFERROR(+VLOOKUP("LDSAPF"&amp;A13,'Main File'!A:O,7,0),0)</f>
        <v>0</v>
      </c>
      <c r="D13" s="28">
        <f>IFERROR(+VLOOKUP("LDSAPF"&amp;A13,'Main File'!A:O,8,0),0)</f>
        <v>0</v>
      </c>
      <c r="E13" s="28">
        <f>IFERROR(+VLOOKUP("LDSAPF"&amp;A13,'Main File'!A:O,9,0),0)</f>
        <v>3.9600957019156058E-2</v>
      </c>
      <c r="F13" s="28">
        <f>IFERROR(+VLOOKUP("LDSAPF"&amp;A13,'Main File'!A:O,10,0),0)</f>
        <v>0.83961030294714289</v>
      </c>
      <c r="G13" s="28">
        <f>IFERROR(+VLOOKUP("LDSAPF"&amp;A13,'Main File'!A:O,11,0),0)</f>
        <v>0.25890751980357635</v>
      </c>
      <c r="H13" s="28">
        <f>IFERROR(+VLOOKUP("LDSAPF"&amp;A13,'Main File'!A:O,12,0),0)</f>
        <v>0</v>
      </c>
      <c r="I13" s="28">
        <f>IFERROR(+VLOOKUP("LDSAPF"&amp;A13,'Main File'!A:O,13,0),0)</f>
        <v>0</v>
      </c>
      <c r="J13" s="28">
        <f>IFERROR(+VLOOKUP("LDSAPF"&amp;A13,'Main File'!A:O,14,0),0)</f>
        <v>3.7603416817145165E-2</v>
      </c>
      <c r="K13" s="28">
        <f>IFERROR(+VLOOKUP("LDSAPF"&amp;A13,'Main File'!A:O,15,0),0)</f>
        <v>0.29651093662072153</v>
      </c>
    </row>
    <row r="14" spans="1:14" x14ac:dyDescent="0.25">
      <c r="A14" s="9">
        <f t="shared" si="0"/>
        <v>43170</v>
      </c>
      <c r="B14" s="28">
        <f>IFERROR(+VLOOKUP("LDSAPF"&amp;A14,'Main File'!A:O,6,0),0)</f>
        <v>0.80000934550209446</v>
      </c>
      <c r="C14" s="28">
        <f>IFERROR(+VLOOKUP("LDSAPF"&amp;A14,'Main File'!A:O,7,0),0)</f>
        <v>0</v>
      </c>
      <c r="D14" s="28">
        <f>IFERROR(+VLOOKUP("LDSAPF"&amp;A14,'Main File'!A:O,8,0),0)</f>
        <v>0</v>
      </c>
      <c r="E14" s="28">
        <f>IFERROR(+VLOOKUP("LDSAPF"&amp;A14,'Main File'!A:O,9,0),0)</f>
        <v>3.9600899000250524E-2</v>
      </c>
      <c r="F14" s="28">
        <f>IFERROR(+VLOOKUP("LDSAPF"&amp;A14,'Main File'!A:O,10,0),0)</f>
        <v>0.839610244502345</v>
      </c>
      <c r="G14" s="28">
        <f>IFERROR(+VLOOKUP("LDSAPF"&amp;A14,'Main File'!A:O,11,0),0)</f>
        <v>0.25890976650879266</v>
      </c>
      <c r="H14" s="28">
        <f>IFERROR(+VLOOKUP("LDSAPF"&amp;A14,'Main File'!A:O,12,0),0)</f>
        <v>0</v>
      </c>
      <c r="I14" s="28">
        <f>IFERROR(+VLOOKUP("LDSAPF"&amp;A14,'Main File'!A:O,13,0),0)</f>
        <v>0</v>
      </c>
      <c r="J14" s="28">
        <f>IFERROR(+VLOOKUP("LDSAPF"&amp;A14,'Main File'!A:O,14,0),0)</f>
        <v>3.7603849937448953E-2</v>
      </c>
      <c r="K14" s="28">
        <f>IFERROR(+VLOOKUP("LDSAPF"&amp;A14,'Main File'!A:O,15,0),0)</f>
        <v>0.29651361644624163</v>
      </c>
    </row>
    <row r="15" spans="1:14" x14ac:dyDescent="0.25">
      <c r="A15" s="9">
        <f t="shared" si="0"/>
        <v>43171</v>
      </c>
      <c r="B15" s="28">
        <f>IFERROR(+VLOOKUP("LDSAPF"&amp;A15,'Main File'!A:O,6,0),0)</f>
        <v>0.80007091604487812</v>
      </c>
      <c r="C15" s="28">
        <f>IFERROR(+VLOOKUP("LDSAPF"&amp;A15,'Main File'!A:O,7,0),0)</f>
        <v>0</v>
      </c>
      <c r="D15" s="28">
        <f>IFERROR(+VLOOKUP("LDSAPF"&amp;A15,'Main File'!A:O,8,0),0)</f>
        <v>0</v>
      </c>
      <c r="E15" s="28">
        <f>IFERROR(+VLOOKUP("LDSAPF"&amp;A15,'Main File'!A:O,9,0),0)</f>
        <v>3.9604084406538745E-2</v>
      </c>
      <c r="F15" s="28">
        <f>IFERROR(+VLOOKUP("LDSAPF"&amp;A15,'Main File'!A:O,10,0),0)</f>
        <v>0.83967500045141685</v>
      </c>
      <c r="G15" s="28">
        <f>IFERROR(+VLOOKUP("LDSAPF"&amp;A15,'Main File'!A:O,11,0),0)</f>
        <v>0.25893189838091063</v>
      </c>
      <c r="H15" s="28">
        <f>IFERROR(+VLOOKUP("LDSAPF"&amp;A15,'Main File'!A:O,12,0),0)</f>
        <v>0</v>
      </c>
      <c r="I15" s="28">
        <f>IFERROR(+VLOOKUP("LDSAPF"&amp;A15,'Main File'!A:O,13,0),0)</f>
        <v>0</v>
      </c>
      <c r="J15" s="28">
        <f>IFERROR(+VLOOKUP("LDSAPF"&amp;A15,'Main File'!A:O,14,0),0)</f>
        <v>3.7607222014814728E-2</v>
      </c>
      <c r="K15" s="28">
        <f>IFERROR(+VLOOKUP("LDSAPF"&amp;A15,'Main File'!A:O,15,0),0)</f>
        <v>0.29653912039572539</v>
      </c>
    </row>
    <row r="16" spans="1:14" x14ac:dyDescent="0.25">
      <c r="A16" s="9">
        <f t="shared" si="0"/>
        <v>43172</v>
      </c>
      <c r="B16" s="28">
        <f>IFERROR(+VLOOKUP("LDSAPF"&amp;A16,'Main File'!A:O,6,0),0)</f>
        <v>0.79493197077961253</v>
      </c>
      <c r="C16" s="28">
        <f>IFERROR(+VLOOKUP("LDSAPF"&amp;A16,'Main File'!A:O,7,0),0)</f>
        <v>0</v>
      </c>
      <c r="D16" s="28">
        <f>IFERROR(+VLOOKUP("LDSAPF"&amp;A16,'Main File'!A:O,8,0),0)</f>
        <v>0</v>
      </c>
      <c r="E16" s="28">
        <f>IFERROR(+VLOOKUP("LDSAPF"&amp;A16,'Main File'!A:O,9,0),0)</f>
        <v>3.8681249680265407E-2</v>
      </c>
      <c r="F16" s="28">
        <f>IFERROR(+VLOOKUP("LDSAPF"&amp;A16,'Main File'!A:O,10,0),0)</f>
        <v>0.83361322045987796</v>
      </c>
      <c r="G16" s="28">
        <f>IFERROR(+VLOOKUP("LDSAPF"&amp;A16,'Main File'!A:O,11,0),0)</f>
        <v>0.2537777637974834</v>
      </c>
      <c r="H16" s="28">
        <f>IFERROR(+VLOOKUP("LDSAPF"&amp;A16,'Main File'!A:O,12,0),0)</f>
        <v>0</v>
      </c>
      <c r="I16" s="28">
        <f>IFERROR(+VLOOKUP("LDSAPF"&amp;A16,'Main File'!A:O,13,0),0)</f>
        <v>0</v>
      </c>
      <c r="J16" s="28">
        <f>IFERROR(+VLOOKUP("LDSAPF"&amp;A16,'Main File'!A:O,14,0),0)</f>
        <v>3.6679815244293271E-2</v>
      </c>
      <c r="K16" s="28">
        <f>IFERROR(+VLOOKUP("LDSAPF"&amp;A16,'Main File'!A:O,15,0),0)</f>
        <v>0.29045757904177666</v>
      </c>
    </row>
    <row r="17" spans="1:11" x14ac:dyDescent="0.25">
      <c r="A17" s="9">
        <f t="shared" si="0"/>
        <v>43173</v>
      </c>
      <c r="B17" s="28">
        <f>IFERROR(+VLOOKUP("LDSAPF"&amp;A17,'Main File'!A:O,6,0),0)</f>
        <v>0.80002619197695768</v>
      </c>
      <c r="C17" s="28">
        <f>IFERROR(+VLOOKUP("LDSAPF"&amp;A17,'Main File'!A:O,7,0),0)</f>
        <v>0</v>
      </c>
      <c r="D17" s="28">
        <f>IFERROR(+VLOOKUP("LDSAPF"&amp;A17,'Main File'!A:O,8,0),0)</f>
        <v>0</v>
      </c>
      <c r="E17" s="28">
        <f>IFERROR(+VLOOKUP("LDSAPF"&amp;A17,'Main File'!A:O,9,0),0)</f>
        <v>3.960185136120091E-2</v>
      </c>
      <c r="F17" s="28">
        <f>IFERROR(+VLOOKUP("LDSAPF"&amp;A17,'Main File'!A:O,10,0),0)</f>
        <v>0.83962804333815855</v>
      </c>
      <c r="G17" s="28">
        <f>IFERROR(+VLOOKUP("LDSAPF"&amp;A17,'Main File'!A:O,11,0),0)</f>
        <v>0.25885886480085474</v>
      </c>
      <c r="H17" s="28">
        <f>IFERROR(+VLOOKUP("LDSAPF"&amp;A17,'Main File'!A:O,12,0),0)</f>
        <v>0</v>
      </c>
      <c r="I17" s="28">
        <f>IFERROR(+VLOOKUP("LDSAPF"&amp;A17,'Main File'!A:O,13,0),0)</f>
        <v>0</v>
      </c>
      <c r="J17" s="28">
        <f>IFERROR(+VLOOKUP("LDSAPF"&amp;A17,'Main File'!A:O,14,0),0)</f>
        <v>3.7594508079475897E-2</v>
      </c>
      <c r="K17" s="28">
        <f>IFERROR(+VLOOKUP("LDSAPF"&amp;A17,'Main File'!A:O,15,0),0)</f>
        <v>0.29645337288033063</v>
      </c>
    </row>
    <row r="18" spans="1:11" x14ac:dyDescent="0.25">
      <c r="A18" s="9">
        <f t="shared" si="0"/>
        <v>43174</v>
      </c>
      <c r="B18" s="28">
        <f>IFERROR(+VLOOKUP("LDSAPF"&amp;A18,'Main File'!A:O,6,0),0)</f>
        <v>0.80003076057539801</v>
      </c>
      <c r="C18" s="28">
        <f>IFERROR(+VLOOKUP("LDSAPF"&amp;A18,'Main File'!A:O,7,0),0)</f>
        <v>0</v>
      </c>
      <c r="D18" s="28">
        <f>IFERROR(+VLOOKUP("LDSAPF"&amp;A18,'Main File'!A:O,8,0),0)</f>
        <v>0</v>
      </c>
      <c r="E18" s="28">
        <f>IFERROR(+VLOOKUP("LDSAPF"&amp;A18,'Main File'!A:O,9,0),0)</f>
        <v>3.9601920904552987E-2</v>
      </c>
      <c r="F18" s="28">
        <f>IFERROR(+VLOOKUP("LDSAPF"&amp;A18,'Main File'!A:O,10,0),0)</f>
        <v>0.83963268147995096</v>
      </c>
      <c r="G18" s="28">
        <f>IFERROR(+VLOOKUP("LDSAPF"&amp;A18,'Main File'!A:O,11,0),0)</f>
        <v>0.26511259575388463</v>
      </c>
      <c r="H18" s="28">
        <f>IFERROR(+VLOOKUP("LDSAPF"&amp;A18,'Main File'!A:O,12,0),0)</f>
        <v>0</v>
      </c>
      <c r="I18" s="28">
        <f>IFERROR(+VLOOKUP("LDSAPF"&amp;A18,'Main File'!A:O,13,0),0)</f>
        <v>0</v>
      </c>
      <c r="J18" s="28">
        <f>IFERROR(+VLOOKUP("LDSAPF"&amp;A18,'Main File'!A:O,14,0),0)</f>
        <v>3.8720164819648267E-2</v>
      </c>
      <c r="K18" s="28">
        <f>IFERROR(+VLOOKUP("LDSAPF"&amp;A18,'Main File'!A:O,15,0),0)</f>
        <v>0.30383276057353292</v>
      </c>
    </row>
    <row r="19" spans="1:11" x14ac:dyDescent="0.25">
      <c r="A19" s="9">
        <f t="shared" si="0"/>
        <v>43175</v>
      </c>
      <c r="B19" s="28">
        <f>IFERROR(+VLOOKUP("LDSAPF"&amp;A19,'Main File'!A:O,6,0),0)</f>
        <v>0.800057647949589</v>
      </c>
      <c r="C19" s="28">
        <f>IFERROR(+VLOOKUP("LDSAPF"&amp;A19,'Main File'!A:O,7,0),0)</f>
        <v>0</v>
      </c>
      <c r="D19" s="28">
        <f>IFERROR(+VLOOKUP("LDSAPF"&amp;A19,'Main File'!A:O,8,0),0)</f>
        <v>0</v>
      </c>
      <c r="E19" s="28">
        <f>IFERROR(+VLOOKUP("LDSAPF"&amp;A19,'Main File'!A:O,9,0),0)</f>
        <v>3.9603240388272204E-2</v>
      </c>
      <c r="F19" s="28">
        <f>IFERROR(+VLOOKUP("LDSAPF"&amp;A19,'Main File'!A:O,10,0),0)</f>
        <v>0.83966088833786123</v>
      </c>
      <c r="G19" s="28">
        <f>IFERROR(+VLOOKUP("LDSAPF"&amp;A19,'Main File'!A:O,11,0),0)</f>
        <v>0.26499836988934328</v>
      </c>
      <c r="H19" s="28">
        <f>IFERROR(+VLOOKUP("LDSAPF"&amp;A19,'Main File'!A:O,12,0),0)</f>
        <v>0</v>
      </c>
      <c r="I19" s="28">
        <f>IFERROR(+VLOOKUP("LDSAPF"&amp;A19,'Main File'!A:O,13,0),0)</f>
        <v>0</v>
      </c>
      <c r="J19" s="28">
        <f>IFERROR(+VLOOKUP("LDSAPF"&amp;A19,'Main File'!A:O,14,0),0)</f>
        <v>3.8699373245843473E-2</v>
      </c>
      <c r="K19" s="28">
        <f>IFERROR(+VLOOKUP("LDSAPF"&amp;A19,'Main File'!A:O,15,0),0)</f>
        <v>0.30369774313518677</v>
      </c>
    </row>
    <row r="20" spans="1:11" x14ac:dyDescent="0.25">
      <c r="A20" s="9">
        <f t="shared" si="0"/>
        <v>43176</v>
      </c>
      <c r="B20" s="28">
        <f>IFERROR(+VLOOKUP("LDSAPF"&amp;A20,'Main File'!A:O,6,0),0)</f>
        <v>0.80000940171530488</v>
      </c>
      <c r="C20" s="28">
        <f>IFERROR(+VLOOKUP("LDSAPF"&amp;A20,'Main File'!A:O,7,0),0)</f>
        <v>0</v>
      </c>
      <c r="D20" s="28">
        <f>IFERROR(+VLOOKUP("LDSAPF"&amp;A20,'Main File'!A:O,8,0),0)</f>
        <v>0</v>
      </c>
      <c r="E20" s="28">
        <f>IFERROR(+VLOOKUP("LDSAPF"&amp;A20,'Main File'!A:O,9,0),0)</f>
        <v>3.9600923585301012E-2</v>
      </c>
      <c r="F20" s="28">
        <f>IFERROR(+VLOOKUP("LDSAPF"&amp;A20,'Main File'!A:O,10,0),0)</f>
        <v>0.83961032530060586</v>
      </c>
      <c r="G20" s="28">
        <f>IFERROR(+VLOOKUP("LDSAPF"&amp;A20,'Main File'!A:O,11,0),0)</f>
        <v>0.2650424950394929</v>
      </c>
      <c r="H20" s="28">
        <f>IFERROR(+VLOOKUP("LDSAPF"&amp;A20,'Main File'!A:O,12,0),0)</f>
        <v>0</v>
      </c>
      <c r="I20" s="28">
        <f>IFERROR(+VLOOKUP("LDSAPF"&amp;A20,'Main File'!A:O,13,0),0)</f>
        <v>0</v>
      </c>
      <c r="J20" s="28">
        <f>IFERROR(+VLOOKUP("LDSAPF"&amp;A20,'Main File'!A:O,14,0),0)</f>
        <v>3.8707746839180789E-2</v>
      </c>
      <c r="K20" s="28">
        <f>IFERROR(+VLOOKUP("LDSAPF"&amp;A20,'Main File'!A:O,15,0),0)</f>
        <v>0.30375024187867367</v>
      </c>
    </row>
    <row r="21" spans="1:11" x14ac:dyDescent="0.25">
      <c r="A21" s="9">
        <f t="shared" si="0"/>
        <v>43177</v>
      </c>
      <c r="B21" s="28">
        <f>IFERROR(+VLOOKUP("LDSAPF"&amp;A21,'Main File'!A:O,6,0),0)</f>
        <v>0.800009442853997</v>
      </c>
      <c r="C21" s="28">
        <f>IFERROR(+VLOOKUP("LDSAPF"&amp;A21,'Main File'!A:O,7,0),0)</f>
        <v>0</v>
      </c>
      <c r="D21" s="28">
        <f>IFERROR(+VLOOKUP("LDSAPF"&amp;A21,'Main File'!A:O,8,0),0)</f>
        <v>0</v>
      </c>
      <c r="E21" s="28">
        <f>IFERROR(+VLOOKUP("LDSAPF"&amp;A21,'Main File'!A:O,9,0),0)</f>
        <v>3.9600848389849071E-2</v>
      </c>
      <c r="F21" s="28">
        <f>IFERROR(+VLOOKUP("LDSAPF"&amp;A21,'Main File'!A:O,10,0),0)</f>
        <v>0.83961029124384612</v>
      </c>
      <c r="G21" s="28">
        <f>IFERROR(+VLOOKUP("LDSAPF"&amp;A21,'Main File'!A:O,11,0),0)</f>
        <v>0.26504340644730789</v>
      </c>
      <c r="H21" s="28">
        <f>IFERROR(+VLOOKUP("LDSAPF"&amp;A21,'Main File'!A:O,12,0),0)</f>
        <v>0</v>
      </c>
      <c r="I21" s="28">
        <f>IFERROR(+VLOOKUP("LDSAPF"&amp;A21,'Main File'!A:O,13,0),0)</f>
        <v>0</v>
      </c>
      <c r="J21" s="28">
        <f>IFERROR(+VLOOKUP("LDSAPF"&amp;A21,'Main File'!A:O,14,0),0)</f>
        <v>3.8707999943470482E-2</v>
      </c>
      <c r="K21" s="28">
        <f>IFERROR(+VLOOKUP("LDSAPF"&amp;A21,'Main File'!A:O,15,0),0)</f>
        <v>0.30375140639077836</v>
      </c>
    </row>
    <row r="22" spans="1:11" x14ac:dyDescent="0.25">
      <c r="A22" s="9">
        <f t="shared" si="0"/>
        <v>43178</v>
      </c>
      <c r="B22" s="28">
        <f>IFERROR(+VLOOKUP("LDSAPF"&amp;A22,'Main File'!A:O,6,0),0)</f>
        <v>0.80005346244020314</v>
      </c>
      <c r="C22" s="28">
        <f>IFERROR(+VLOOKUP("LDSAPF"&amp;A22,'Main File'!A:O,7,0),0)</f>
        <v>0</v>
      </c>
      <c r="D22" s="28">
        <f>IFERROR(+VLOOKUP("LDSAPF"&amp;A22,'Main File'!A:O,8,0),0)</f>
        <v>0</v>
      </c>
      <c r="E22" s="28">
        <f>IFERROR(+VLOOKUP("LDSAPF"&amp;A22,'Main File'!A:O,9,0),0)</f>
        <v>3.9603085330251246E-2</v>
      </c>
      <c r="F22" s="28">
        <f>IFERROR(+VLOOKUP("LDSAPF"&amp;A22,'Main File'!A:O,10,0),0)</f>
        <v>0.8396565477704544</v>
      </c>
      <c r="G22" s="28">
        <f>IFERROR(+VLOOKUP("LDSAPF"&amp;A22,'Main File'!A:O,11,0),0)</f>
        <v>0.26505472147854253</v>
      </c>
      <c r="H22" s="28">
        <f>IFERROR(+VLOOKUP("LDSAPF"&amp;A22,'Main File'!A:O,12,0),0)</f>
        <v>0</v>
      </c>
      <c r="I22" s="28">
        <f>IFERROR(+VLOOKUP("LDSAPF"&amp;A22,'Main File'!A:O,13,0),0)</f>
        <v>0</v>
      </c>
      <c r="J22" s="28">
        <f>IFERROR(+VLOOKUP("LDSAPF"&amp;A22,'Main File'!A:O,14,0),0)</f>
        <v>3.8709597210494662E-2</v>
      </c>
      <c r="K22" s="28">
        <f>IFERROR(+VLOOKUP("LDSAPF"&amp;A22,'Main File'!A:O,15,0),0)</f>
        <v>0.30376431868903719</v>
      </c>
    </row>
    <row r="23" spans="1:11" x14ac:dyDescent="0.25">
      <c r="A23" s="9">
        <f t="shared" si="0"/>
        <v>43179</v>
      </c>
      <c r="B23" s="28">
        <f>IFERROR(+VLOOKUP("LDSAPF"&amp;A23,'Main File'!A:O,6,0),0)</f>
        <v>0.79265577197848536</v>
      </c>
      <c r="C23" s="28">
        <f>IFERROR(+VLOOKUP("LDSAPF"&amp;A23,'Main File'!A:O,7,0),0)</f>
        <v>0</v>
      </c>
      <c r="D23" s="28">
        <f>IFERROR(+VLOOKUP("LDSAPF"&amp;A23,'Main File'!A:O,8,0),0)</f>
        <v>0</v>
      </c>
      <c r="E23" s="28">
        <f>IFERROR(+VLOOKUP("LDSAPF"&amp;A23,'Main File'!A:O,9,0),0)</f>
        <v>3.827525196642724E-2</v>
      </c>
      <c r="F23" s="28">
        <f>IFERROR(+VLOOKUP("LDSAPF"&amp;A23,'Main File'!A:O,10,0),0)</f>
        <v>0.83093102394491258</v>
      </c>
      <c r="G23" s="28">
        <f>IFERROR(+VLOOKUP("LDSAPF"&amp;A23,'Main File'!A:O,11,0),0)</f>
        <v>0.25760771145042977</v>
      </c>
      <c r="H23" s="28">
        <f>IFERROR(+VLOOKUP("LDSAPF"&amp;A23,'Main File'!A:O,12,0),0)</f>
        <v>0</v>
      </c>
      <c r="I23" s="28">
        <f>IFERROR(+VLOOKUP("LDSAPF"&amp;A23,'Main File'!A:O,13,0),0)</f>
        <v>0</v>
      </c>
      <c r="J23" s="28">
        <f>IFERROR(+VLOOKUP("LDSAPF"&amp;A23,'Main File'!A:O,14,0),0)</f>
        <v>3.7369440758017819E-2</v>
      </c>
      <c r="K23" s="28">
        <f>IFERROR(+VLOOKUP("LDSAPF"&amp;A23,'Main File'!A:O,15,0),0)</f>
        <v>0.29497715220844756</v>
      </c>
    </row>
    <row r="24" spans="1:11" x14ac:dyDescent="0.25">
      <c r="A24" s="9">
        <f t="shared" si="0"/>
        <v>43180</v>
      </c>
      <c r="B24" s="28">
        <f>IFERROR(+VLOOKUP("LDSAPF"&amp;A24,'Main File'!A:O,6,0),0)</f>
        <v>0.80001113880799024</v>
      </c>
      <c r="C24" s="28">
        <f>IFERROR(+VLOOKUP("LDSAPF"&amp;A24,'Main File'!A:O,7,0),0)</f>
        <v>0</v>
      </c>
      <c r="D24" s="28">
        <f>IFERROR(+VLOOKUP("LDSAPF"&amp;A24,'Main File'!A:O,8,0),0)</f>
        <v>0</v>
      </c>
      <c r="E24" s="28">
        <f>IFERROR(+VLOOKUP("LDSAPF"&amp;A24,'Main File'!A:O,9,0),0)</f>
        <v>3.9600968544931857E-2</v>
      </c>
      <c r="F24" s="28">
        <f>IFERROR(+VLOOKUP("LDSAPF"&amp;A24,'Main File'!A:O,10,0),0)</f>
        <v>0.83961210735292213</v>
      </c>
      <c r="G24" s="28">
        <f>IFERROR(+VLOOKUP("LDSAPF"&amp;A24,'Main File'!A:O,11,0),0)</f>
        <v>0.26476826985606933</v>
      </c>
      <c r="H24" s="28">
        <f>IFERROR(+VLOOKUP("LDSAPF"&amp;A24,'Main File'!A:O,12,0),0)</f>
        <v>0</v>
      </c>
      <c r="I24" s="28">
        <f>IFERROR(+VLOOKUP("LDSAPF"&amp;A24,'Main File'!A:O,13,0),0)</f>
        <v>0</v>
      </c>
      <c r="J24" s="28">
        <f>IFERROR(+VLOOKUP("LDSAPF"&amp;A24,'Main File'!A:O,14,0),0)</f>
        <v>3.8658364515885286E-2</v>
      </c>
      <c r="K24" s="28">
        <f>IFERROR(+VLOOKUP("LDSAPF"&amp;A24,'Main File'!A:O,15,0),0)</f>
        <v>0.30342663437195461</v>
      </c>
    </row>
    <row r="25" spans="1:11" x14ac:dyDescent="0.25">
      <c r="A25" s="9">
        <f t="shared" si="0"/>
        <v>43181</v>
      </c>
      <c r="B25" s="28">
        <f>IFERROR(+VLOOKUP("LDSAPF"&amp;A25,'Main File'!A:O,6,0),0)</f>
        <v>0.80002596229936784</v>
      </c>
      <c r="C25" s="28">
        <f>IFERROR(+VLOOKUP("LDSAPF"&amp;A25,'Main File'!A:O,7,0),0)</f>
        <v>0</v>
      </c>
      <c r="D25" s="28">
        <f>IFERROR(+VLOOKUP("LDSAPF"&amp;A25,'Main File'!A:O,8,0),0)</f>
        <v>0</v>
      </c>
      <c r="E25" s="28">
        <f>IFERROR(+VLOOKUP("LDSAPF"&amp;A25,'Main File'!A:O,9,0),0)</f>
        <v>3.9601732901465903E-2</v>
      </c>
      <c r="F25" s="28">
        <f>IFERROR(+VLOOKUP("LDSAPF"&amp;A25,'Main File'!A:O,10,0),0)</f>
        <v>0.83962769520083369</v>
      </c>
      <c r="G25" s="28">
        <f>IFERROR(+VLOOKUP("LDSAPF"&amp;A25,'Main File'!A:O,11,0),0)</f>
        <v>0.26480948024372414</v>
      </c>
      <c r="H25" s="28">
        <f>IFERROR(+VLOOKUP("LDSAPF"&amp;A25,'Main File'!A:O,12,0),0)</f>
        <v>0</v>
      </c>
      <c r="I25" s="28">
        <f>IFERROR(+VLOOKUP("LDSAPF"&amp;A25,'Main File'!A:O,13,0),0)</f>
        <v>0</v>
      </c>
      <c r="J25" s="28">
        <f>IFERROR(+VLOOKUP("LDSAPF"&amp;A25,'Main File'!A:O,14,0),0)</f>
        <v>3.8665714327050307E-2</v>
      </c>
      <c r="K25" s="28">
        <f>IFERROR(+VLOOKUP("LDSAPF"&amp;A25,'Main File'!A:O,15,0),0)</f>
        <v>0.30347519457077443</v>
      </c>
    </row>
    <row r="26" spans="1:11" x14ac:dyDescent="0.25">
      <c r="A26" s="9">
        <f t="shared" si="0"/>
        <v>43182</v>
      </c>
      <c r="B26" s="28">
        <f>IFERROR(+VLOOKUP("LDSAPF"&amp;A26,'Main File'!A:O,6,0),0)</f>
        <v>0.80004444150922305</v>
      </c>
      <c r="C26" s="28">
        <f>IFERROR(+VLOOKUP("LDSAPF"&amp;A26,'Main File'!A:O,7,0),0)</f>
        <v>0</v>
      </c>
      <c r="D26" s="28">
        <f>IFERROR(+VLOOKUP("LDSAPF"&amp;A26,'Main File'!A:O,8,0),0)</f>
        <v>0</v>
      </c>
      <c r="E26" s="28">
        <f>IFERROR(+VLOOKUP("LDSAPF"&amp;A26,'Main File'!A:O,9,0),0)</f>
        <v>3.9602748270811575E-2</v>
      </c>
      <c r="F26" s="28">
        <f>IFERROR(+VLOOKUP("LDSAPF"&amp;A26,'Main File'!A:O,10,0),0)</f>
        <v>0.83964718978003461</v>
      </c>
      <c r="G26" s="28">
        <f>IFERROR(+VLOOKUP("LDSAPF"&amp;A26,'Main File'!A:O,11,0),0)</f>
        <v>0.26477480620537847</v>
      </c>
      <c r="H26" s="28">
        <f>IFERROR(+VLOOKUP("LDSAPF"&amp;A26,'Main File'!A:O,12,0),0)</f>
        <v>0</v>
      </c>
      <c r="I26" s="28">
        <f>IFERROR(+VLOOKUP("LDSAPF"&amp;A26,'Main File'!A:O,13,0),0)</f>
        <v>0</v>
      </c>
      <c r="J26" s="28">
        <f>IFERROR(+VLOOKUP("LDSAPF"&amp;A26,'Main File'!A:O,14,0),0)</f>
        <v>3.8659485102813168E-2</v>
      </c>
      <c r="K26" s="28">
        <f>IFERROR(+VLOOKUP("LDSAPF"&amp;A26,'Main File'!A:O,15,0),0)</f>
        <v>0.30343429130819166</v>
      </c>
    </row>
    <row r="27" spans="1:11" x14ac:dyDescent="0.25">
      <c r="A27" s="9">
        <f t="shared" si="0"/>
        <v>43183</v>
      </c>
      <c r="B27" s="28">
        <f>IFERROR(+VLOOKUP("LDSAPF"&amp;A27,'Main File'!A:O,6,0),0)</f>
        <v>0.80000938442493208</v>
      </c>
      <c r="C27" s="28">
        <f>IFERROR(+VLOOKUP("LDSAPF"&amp;A27,'Main File'!A:O,7,0),0)</f>
        <v>0</v>
      </c>
      <c r="D27" s="28">
        <f>IFERROR(+VLOOKUP("LDSAPF"&amp;A27,'Main File'!A:O,8,0),0)</f>
        <v>0</v>
      </c>
      <c r="E27" s="28">
        <f>IFERROR(+VLOOKUP("LDSAPF"&amp;A27,'Main File'!A:O,9,0),0)</f>
        <v>3.9600944508051093E-2</v>
      </c>
      <c r="F27" s="28">
        <f>IFERROR(+VLOOKUP("LDSAPF"&amp;A27,'Main File'!A:O,10,0),0)</f>
        <v>0.83961032893298315</v>
      </c>
      <c r="G27" s="28">
        <f>IFERROR(+VLOOKUP("LDSAPF"&amp;A27,'Main File'!A:O,11,0),0)</f>
        <v>0.2648017150321732</v>
      </c>
      <c r="H27" s="28">
        <f>IFERROR(+VLOOKUP("LDSAPF"&amp;A27,'Main File'!A:O,12,0),0)</f>
        <v>0</v>
      </c>
      <c r="I27" s="28">
        <f>IFERROR(+VLOOKUP("LDSAPF"&amp;A27,'Main File'!A:O,13,0),0)</f>
        <v>0</v>
      </c>
      <c r="J27" s="28">
        <f>IFERROR(+VLOOKUP("LDSAPF"&amp;A27,'Main File'!A:O,14,0),0)</f>
        <v>3.8664435982435387E-2</v>
      </c>
      <c r="K27" s="28">
        <f>IFERROR(+VLOOKUP("LDSAPF"&amp;A27,'Main File'!A:O,15,0),0)</f>
        <v>0.30346615101460861</v>
      </c>
    </row>
    <row r="28" spans="1:11" x14ac:dyDescent="0.25">
      <c r="A28" s="9">
        <f t="shared" si="0"/>
        <v>43184</v>
      </c>
      <c r="B28" s="28">
        <f>IFERROR(+VLOOKUP("LDSAPF"&amp;A28,'Main File'!A:O,6,0),0)</f>
        <v>0.80000938165601609</v>
      </c>
      <c r="C28" s="28">
        <f>IFERROR(+VLOOKUP("LDSAPF"&amp;A28,'Main File'!A:O,7,0),0)</f>
        <v>0</v>
      </c>
      <c r="D28" s="28">
        <f>IFERROR(+VLOOKUP("LDSAPF"&amp;A28,'Main File'!A:O,8,0),0)</f>
        <v>0</v>
      </c>
      <c r="E28" s="28">
        <f>IFERROR(+VLOOKUP("LDSAPF"&amp;A28,'Main File'!A:O,9,0),0)</f>
        <v>3.9600968667073522E-2</v>
      </c>
      <c r="F28" s="28">
        <f>IFERROR(+VLOOKUP("LDSAPF"&amp;A28,'Main File'!A:O,10,0),0)</f>
        <v>0.83961035032308962</v>
      </c>
      <c r="G28" s="28">
        <f>IFERROR(+VLOOKUP("LDSAPF"&amp;A28,'Main File'!A:O,11,0),0)</f>
        <v>0.26480279936352691</v>
      </c>
      <c r="H28" s="28">
        <f>IFERROR(+VLOOKUP("LDSAPF"&amp;A28,'Main File'!A:O,12,0),0)</f>
        <v>0</v>
      </c>
      <c r="I28" s="28">
        <f>IFERROR(+VLOOKUP("LDSAPF"&amp;A28,'Main File'!A:O,13,0),0)</f>
        <v>0</v>
      </c>
      <c r="J28" s="28">
        <f>IFERROR(+VLOOKUP("LDSAPF"&amp;A28,'Main File'!A:O,14,0),0)</f>
        <v>3.8664612241221412E-2</v>
      </c>
      <c r="K28" s="28">
        <f>IFERROR(+VLOOKUP("LDSAPF"&amp;A28,'Main File'!A:O,15,0),0)</f>
        <v>0.30346741160474833</v>
      </c>
    </row>
    <row r="29" spans="1:11" x14ac:dyDescent="0.25">
      <c r="A29" s="9">
        <f t="shared" si="0"/>
        <v>43185</v>
      </c>
      <c r="B29" s="28">
        <f>IFERROR(+VLOOKUP("LDSAPF"&amp;A29,'Main File'!A:O,6,0),0)</f>
        <v>0.80003625273200962</v>
      </c>
      <c r="C29" s="28">
        <f>IFERROR(+VLOOKUP("LDSAPF"&amp;A29,'Main File'!A:O,7,0),0)</f>
        <v>0</v>
      </c>
      <c r="D29" s="28">
        <f>IFERROR(+VLOOKUP("LDSAPF"&amp;A29,'Main File'!A:O,8,0),0)</f>
        <v>0</v>
      </c>
      <c r="E29" s="28">
        <f>IFERROR(+VLOOKUP("LDSAPF"&amp;A29,'Main File'!A:O,9,0),0)</f>
        <v>3.9602195773671467E-2</v>
      </c>
      <c r="F29" s="28">
        <f>IFERROR(+VLOOKUP("LDSAPF"&amp;A29,'Main File'!A:O,10,0),0)</f>
        <v>0.83963844850568115</v>
      </c>
      <c r="G29" s="28">
        <f>IFERROR(+VLOOKUP("LDSAPF"&amp;A29,'Main File'!A:O,11,0),0)</f>
        <v>0.26480926640217956</v>
      </c>
      <c r="H29" s="28">
        <f>IFERROR(+VLOOKUP("LDSAPF"&amp;A29,'Main File'!A:O,12,0),0)</f>
        <v>0</v>
      </c>
      <c r="I29" s="28">
        <f>IFERROR(+VLOOKUP("LDSAPF"&amp;A29,'Main File'!A:O,13,0),0)</f>
        <v>0</v>
      </c>
      <c r="J29" s="28">
        <f>IFERROR(+VLOOKUP("LDSAPF"&amp;A29,'Main File'!A:O,14,0),0)</f>
        <v>3.8665619990881431E-2</v>
      </c>
      <c r="K29" s="28">
        <f>IFERROR(+VLOOKUP("LDSAPF"&amp;A29,'Main File'!A:O,15,0),0)</f>
        <v>0.30347488639306097</v>
      </c>
    </row>
    <row r="30" spans="1:11" x14ac:dyDescent="0.25">
      <c r="A30" s="9">
        <f t="shared" si="0"/>
        <v>43186</v>
      </c>
      <c r="B30" s="28">
        <f>IFERROR(+VLOOKUP("LDSAPF"&amp;A30,'Main File'!A:O,6,0),0)</f>
        <v>0</v>
      </c>
      <c r="C30" s="28">
        <f>IFERROR(+VLOOKUP("LDSAPF"&amp;A30,'Main File'!A:O,7,0),0)</f>
        <v>0</v>
      </c>
      <c r="D30" s="28">
        <f>IFERROR(+VLOOKUP("LDSAPF"&amp;A30,'Main File'!A:O,8,0),0)</f>
        <v>0</v>
      </c>
      <c r="E30" s="28">
        <f>IFERROR(+VLOOKUP("LDSAPF"&amp;A30,'Main File'!A:O,9,0),0)</f>
        <v>0</v>
      </c>
      <c r="F30" s="28">
        <f>IFERROR(+VLOOKUP("LDSAPF"&amp;A30,'Main File'!A:O,10,0),0)</f>
        <v>0</v>
      </c>
      <c r="G30" s="28">
        <f>IFERROR(+VLOOKUP("LDSAPF"&amp;A30,'Main File'!A:O,11,0),0)</f>
        <v>0</v>
      </c>
      <c r="H30" s="28">
        <f>IFERROR(+VLOOKUP("LDSAPF"&amp;A30,'Main File'!A:O,12,0),0)</f>
        <v>0</v>
      </c>
      <c r="I30" s="28">
        <f>IFERROR(+VLOOKUP("LDSAPF"&amp;A30,'Main File'!A:O,13,0),0)</f>
        <v>0</v>
      </c>
      <c r="J30" s="28">
        <f>IFERROR(+VLOOKUP("LDSAPF"&amp;A30,'Main File'!A:O,14,0),0)</f>
        <v>0</v>
      </c>
      <c r="K30" s="28">
        <f>IFERROR(+VLOOKUP("LDSAPF"&amp;A30,'Main File'!A:O,15,0),0)</f>
        <v>0</v>
      </c>
    </row>
    <row r="31" spans="1:11" x14ac:dyDescent="0.25">
      <c r="A31" s="9">
        <f t="shared" si="0"/>
        <v>43187</v>
      </c>
      <c r="B31" s="28">
        <f>IFERROR(+VLOOKUP("LDSAPF"&amp;A31,'Main File'!A:O,6,0),0)</f>
        <v>0</v>
      </c>
      <c r="C31" s="28">
        <f>IFERROR(+VLOOKUP("LDSAPF"&amp;A31,'Main File'!A:O,7,0),0)</f>
        <v>0</v>
      </c>
      <c r="D31" s="28">
        <f>IFERROR(+VLOOKUP("LDSAPF"&amp;A31,'Main File'!A:O,8,0),0)</f>
        <v>0</v>
      </c>
      <c r="E31" s="28">
        <f>IFERROR(+VLOOKUP("LDSAPF"&amp;A31,'Main File'!A:O,9,0),0)</f>
        <v>0</v>
      </c>
      <c r="F31" s="28">
        <f>IFERROR(+VLOOKUP("LDSAPF"&amp;A31,'Main File'!A:O,10,0),0)</f>
        <v>0</v>
      </c>
      <c r="G31" s="28">
        <f>IFERROR(+VLOOKUP("LDSAPF"&amp;A31,'Main File'!A:O,11,0),0)</f>
        <v>0</v>
      </c>
      <c r="H31" s="28">
        <f>IFERROR(+VLOOKUP("LDSAPF"&amp;A31,'Main File'!A:O,12,0),0)</f>
        <v>0</v>
      </c>
      <c r="I31" s="28">
        <f>IFERROR(+VLOOKUP("LDSAPF"&amp;A31,'Main File'!A:O,13,0),0)</f>
        <v>0</v>
      </c>
      <c r="J31" s="28">
        <f>IFERROR(+VLOOKUP("LDSAPF"&amp;A31,'Main File'!A:O,14,0),0)</f>
        <v>0</v>
      </c>
      <c r="K31" s="28">
        <f>IFERROR(+VLOOKUP("LDSAPF"&amp;A31,'Main File'!A:O,15,0),0)</f>
        <v>0</v>
      </c>
    </row>
    <row r="32" spans="1:11" x14ac:dyDescent="0.25">
      <c r="A32" s="9">
        <f t="shared" si="0"/>
        <v>43188</v>
      </c>
      <c r="B32" s="28">
        <f>IFERROR(+VLOOKUP("LDSAPF"&amp;A32,'Main File'!A:O,6,0),0)</f>
        <v>0</v>
      </c>
      <c r="C32" s="28">
        <f>IFERROR(+VLOOKUP("LDSAPF"&amp;A32,'Main File'!A:O,7,0),0)</f>
        <v>0</v>
      </c>
      <c r="D32" s="28">
        <f>IFERROR(+VLOOKUP("LDSAPF"&amp;A32,'Main File'!A:O,8,0),0)</f>
        <v>0</v>
      </c>
      <c r="E32" s="28">
        <f>IFERROR(+VLOOKUP("LDSAPF"&amp;A32,'Main File'!A:O,9,0),0)</f>
        <v>0</v>
      </c>
      <c r="F32" s="28">
        <f>IFERROR(+VLOOKUP("LDSAPF"&amp;A32,'Main File'!A:O,10,0),0)</f>
        <v>0</v>
      </c>
      <c r="G32" s="28">
        <f>IFERROR(+VLOOKUP("LDSAPF"&amp;A32,'Main File'!A:O,11,0),0)</f>
        <v>0</v>
      </c>
      <c r="H32" s="28">
        <f>IFERROR(+VLOOKUP("LDSAPF"&amp;A32,'Main File'!A:O,12,0),0)</f>
        <v>0</v>
      </c>
      <c r="I32" s="28">
        <f>IFERROR(+VLOOKUP("LDSAPF"&amp;A32,'Main File'!A:O,13,0),0)</f>
        <v>0</v>
      </c>
      <c r="J32" s="28">
        <f>IFERROR(+VLOOKUP("LDSAPF"&amp;A32,'Main File'!A:O,14,0),0)</f>
        <v>0</v>
      </c>
      <c r="K32" s="28">
        <f>IFERROR(+VLOOKUP("LDSAPF"&amp;A32,'Main File'!A:O,15,0),0)</f>
        <v>0</v>
      </c>
    </row>
    <row r="33" spans="1:11" x14ac:dyDescent="0.25">
      <c r="A33" s="9">
        <f t="shared" si="0"/>
        <v>43189</v>
      </c>
      <c r="B33" s="28">
        <f>IFERROR(+VLOOKUP("LDSAPF"&amp;A33,'Main File'!A:O,6,0),0)</f>
        <v>0</v>
      </c>
      <c r="C33" s="28">
        <f>IFERROR(+VLOOKUP("LDSAPF"&amp;A33,'Main File'!A:O,7,0),0)</f>
        <v>0</v>
      </c>
      <c r="D33" s="28">
        <f>IFERROR(+VLOOKUP("LDSAPF"&amp;A33,'Main File'!A:O,8,0),0)</f>
        <v>0</v>
      </c>
      <c r="E33" s="28">
        <f>IFERROR(+VLOOKUP("LDSAPF"&amp;A33,'Main File'!A:O,9,0),0)</f>
        <v>0</v>
      </c>
      <c r="F33" s="28">
        <f>IFERROR(+VLOOKUP("LDSAPF"&amp;A33,'Main File'!A:O,10,0),0)</f>
        <v>0</v>
      </c>
      <c r="G33" s="28">
        <f>IFERROR(+VLOOKUP("LDSAPF"&amp;A33,'Main File'!A:O,11,0),0)</f>
        <v>0</v>
      </c>
      <c r="H33" s="28">
        <f>IFERROR(+VLOOKUP("LDSAPF"&amp;A33,'Main File'!A:O,12,0),0)</f>
        <v>0</v>
      </c>
      <c r="I33" s="28">
        <f>IFERROR(+VLOOKUP("LDSAPF"&amp;A33,'Main File'!A:O,13,0),0)</f>
        <v>0</v>
      </c>
      <c r="J33" s="28">
        <f>IFERROR(+VLOOKUP("LDSAPF"&amp;A33,'Main File'!A:O,14,0),0)</f>
        <v>0</v>
      </c>
      <c r="K33" s="28">
        <f>IFERROR(+VLOOKUP("LDSAPF"&amp;A33,'Main File'!A:O,15,0),0)</f>
        <v>0</v>
      </c>
    </row>
    <row r="34" spans="1:11" x14ac:dyDescent="0.25">
      <c r="A34" s="9">
        <f t="shared" si="0"/>
        <v>43190</v>
      </c>
      <c r="B34" s="28">
        <f>IFERROR(+VLOOKUP("LDSAPF"&amp;A34,'Main File'!A:O,6,0),0)</f>
        <v>0</v>
      </c>
      <c r="C34" s="28">
        <f>IFERROR(+VLOOKUP("LDSAPF"&amp;A34,'Main File'!A:O,7,0),0)</f>
        <v>0</v>
      </c>
      <c r="D34" s="28">
        <f>IFERROR(+VLOOKUP("LDSAPF"&amp;A34,'Main File'!A:O,8,0),0)</f>
        <v>0</v>
      </c>
      <c r="E34" s="28">
        <f>IFERROR(+VLOOKUP("LDSAPF"&amp;A34,'Main File'!A:O,9,0),0)</f>
        <v>0</v>
      </c>
      <c r="F34" s="28">
        <f>IFERROR(+VLOOKUP("LDSAPF"&amp;A34,'Main File'!A:O,10,0),0)</f>
        <v>0</v>
      </c>
      <c r="G34" s="28">
        <f>IFERROR(+VLOOKUP("LDSAPF"&amp;A34,'Main File'!A:O,11,0),0)</f>
        <v>0</v>
      </c>
      <c r="H34" s="28">
        <f>IFERROR(+VLOOKUP("LDSAPF"&amp;A34,'Main File'!A:O,12,0),0)</f>
        <v>0</v>
      </c>
      <c r="I34" s="28">
        <f>IFERROR(+VLOOKUP("LDSAPF"&amp;A34,'Main File'!A:O,13,0),0)</f>
        <v>0</v>
      </c>
      <c r="J34" s="28">
        <f>IFERROR(+VLOOKUP("LDSAPF"&amp;A34,'Main File'!A:O,14,0),0)</f>
        <v>0</v>
      </c>
      <c r="K34" s="28">
        <f>IFERROR(+VLOOKUP("LDSAPF"&amp;A34,'Main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Balanced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IFERROR(+VLOOKUP("LEBALF"&amp;A4,'Main File'!A:O,6,0),0)</f>
        <v>2.3248293820709205</v>
      </c>
      <c r="C4" s="28">
        <f>IFERROR(+VLOOKUP("LEBALF"&amp;A4,'Main File'!A:O,7,0),0)</f>
        <v>0.30002173184157505</v>
      </c>
      <c r="D4" s="28">
        <f>IFERROR(+VLOOKUP("LEBALF"&amp;A4,'Main File'!A:O,8,0),0)</f>
        <v>0.2</v>
      </c>
      <c r="E4" s="28">
        <f>IFERROR(+VLOOKUP("LEBALF"&amp;A4,'Main File'!A:O,9,0),0)</f>
        <v>5.8458687616023929E-2</v>
      </c>
      <c r="F4" s="28">
        <f>IFERROR(+VLOOKUP("LEBALF"&amp;A4,'Main File'!A:O,10,0),0)</f>
        <v>2.8833098015285197</v>
      </c>
      <c r="G4" s="28">
        <f>IFERROR(+VLOOKUP("LEBALF"&amp;A4,'Main File'!A:O,11,0),0)</f>
        <v>0.32284773972003217</v>
      </c>
      <c r="H4" s="28">
        <f>IFERROR(+VLOOKUP("LEBALF"&amp;A4,'Main File'!A:O,12,0),0)</f>
        <v>0</v>
      </c>
      <c r="I4" s="28">
        <f>IFERROR(+VLOOKUP("LEBALF"&amp;A4,'Main File'!A:O,13,0),0)</f>
        <v>0.2</v>
      </c>
      <c r="J4" s="28">
        <f>IFERROR(+VLOOKUP("LEBALF"&amp;A4,'Main File'!A:O,14,0),0)</f>
        <v>5.8111847975671357E-2</v>
      </c>
      <c r="K4" s="28">
        <f>IFERROR(+VLOOKUP("LEBALF"&amp;A4,'Main File'!A:O,15,0),0)</f>
        <v>0.58095958769570355</v>
      </c>
    </row>
    <row r="5" spans="1:14" x14ac:dyDescent="0.25">
      <c r="A5" s="9">
        <v>43161</v>
      </c>
      <c r="B5" s="28">
        <f>IFERROR(+VLOOKUP("LEBALF"&amp;A5,'Main File'!A:O,6,0),0)</f>
        <v>2.324579038067172</v>
      </c>
      <c r="C5" s="28">
        <f>IFERROR(+VLOOKUP("LEBALF"&amp;A5,'Main File'!A:O,7,0),0)</f>
        <v>0.30002175691074867</v>
      </c>
      <c r="D5" s="28">
        <f>IFERROR(+VLOOKUP("LEBALF"&amp;A5,'Main File'!A:O,8,0),0)</f>
        <v>0.2</v>
      </c>
      <c r="E5" s="28">
        <f>IFERROR(+VLOOKUP("LEBALF"&amp;A5,'Main File'!A:O,9,0),0)</f>
        <v>5.8413457588194363E-2</v>
      </c>
      <c r="F5" s="28">
        <f>IFERROR(+VLOOKUP("LEBALF"&amp;A5,'Main File'!A:O,10,0),0)</f>
        <v>2.8830142525661153</v>
      </c>
      <c r="G5" s="28">
        <f>IFERROR(+VLOOKUP("LEBALF"&amp;A5,'Main File'!A:O,11,0),0)</f>
        <v>0.3226110781325468</v>
      </c>
      <c r="H5" s="28">
        <f>IFERROR(+VLOOKUP("LEBALF"&amp;A5,'Main File'!A:O,12,0),0)</f>
        <v>0</v>
      </c>
      <c r="I5" s="28">
        <f>IFERROR(+VLOOKUP("LEBALF"&amp;A5,'Main File'!A:O,13,0),0)</f>
        <v>0.2</v>
      </c>
      <c r="J5" s="28">
        <f>IFERROR(+VLOOKUP("LEBALF"&amp;A5,'Main File'!A:O,14,0),0)</f>
        <v>5.8070180580079393E-2</v>
      </c>
      <c r="K5" s="28">
        <f>IFERROR(+VLOOKUP("LEBALF"&amp;A5,'Main File'!A:O,15,0),0)</f>
        <v>0.58068125871262621</v>
      </c>
    </row>
    <row r="6" spans="1:14" x14ac:dyDescent="0.25">
      <c r="A6" s="9">
        <f>+A5+1</f>
        <v>43162</v>
      </c>
      <c r="B6" s="28">
        <f>IFERROR(+VLOOKUP("LEBALF"&amp;A6,'Main File'!A:O,6,0),0)</f>
        <v>2.3245792365649063</v>
      </c>
      <c r="C6" s="28">
        <f>IFERROR(+VLOOKUP("LEBALF"&amp;A6,'Main File'!A:O,7,0),0)</f>
        <v>0.30002168566521953</v>
      </c>
      <c r="D6" s="28">
        <f>IFERROR(+VLOOKUP("LEBALF"&amp;A6,'Main File'!A:O,8,0),0)</f>
        <v>0.2</v>
      </c>
      <c r="E6" s="28">
        <f>IFERROR(+VLOOKUP("LEBALF"&amp;A6,'Main File'!A:O,9,0),0)</f>
        <v>5.8413649725855138E-2</v>
      </c>
      <c r="F6" s="28">
        <f>IFERROR(+VLOOKUP("LEBALF"&amp;A6,'Main File'!A:O,10,0),0)</f>
        <v>2.883014571955981</v>
      </c>
      <c r="G6" s="28">
        <f>IFERROR(+VLOOKUP("LEBALF"&amp;A6,'Main File'!A:O,11,0),0)</f>
        <v>0.32261211556115416</v>
      </c>
      <c r="H6" s="28">
        <f>IFERROR(+VLOOKUP("LEBALF"&amp;A6,'Main File'!A:O,12,0),0)</f>
        <v>0</v>
      </c>
      <c r="I6" s="28">
        <f>IFERROR(+VLOOKUP("LEBALF"&amp;A6,'Main File'!A:O,13,0),0)</f>
        <v>0.2</v>
      </c>
      <c r="J6" s="28">
        <f>IFERROR(+VLOOKUP("LEBALF"&amp;A6,'Main File'!A:O,14,0),0)</f>
        <v>5.8070219646970976E-2</v>
      </c>
      <c r="K6" s="28">
        <f>IFERROR(+VLOOKUP("LEBALF"&amp;A6,'Main File'!A:O,15,0),0)</f>
        <v>0.58068233520812518</v>
      </c>
    </row>
    <row r="7" spans="1:14" x14ac:dyDescent="0.25">
      <c r="A7" s="9">
        <f t="shared" ref="A7:A34" si="0">+A6+1</f>
        <v>43163</v>
      </c>
      <c r="B7" s="28">
        <f>IFERROR(+VLOOKUP("LEBALF"&amp;A7,'Main File'!A:O,6,0),0)</f>
        <v>2.3245798446558377</v>
      </c>
      <c r="C7" s="28">
        <f>IFERROR(+VLOOKUP("LEBALF"&amp;A7,'Main File'!A:O,7,0),0)</f>
        <v>0.30002164772577589</v>
      </c>
      <c r="D7" s="28">
        <f>IFERROR(+VLOOKUP("LEBALF"&amp;A7,'Main File'!A:O,8,0),0)</f>
        <v>0.2</v>
      </c>
      <c r="E7" s="28">
        <f>IFERROR(+VLOOKUP("LEBALF"&amp;A7,'Main File'!A:O,9,0),0)</f>
        <v>5.8413589740170094E-2</v>
      </c>
      <c r="F7" s="28">
        <f>IFERROR(+VLOOKUP("LEBALF"&amp;A7,'Main File'!A:O,10,0),0)</f>
        <v>2.8830150821217839</v>
      </c>
      <c r="G7" s="28">
        <f>IFERROR(+VLOOKUP("LEBALF"&amp;A7,'Main File'!A:O,11,0),0)</f>
        <v>0.32261115538534751</v>
      </c>
      <c r="H7" s="28">
        <f>IFERROR(+VLOOKUP("LEBALF"&amp;A7,'Main File'!A:O,12,0),0)</f>
        <v>0</v>
      </c>
      <c r="I7" s="28">
        <f>IFERROR(+VLOOKUP("LEBALF"&amp;A7,'Main File'!A:O,13,0),0)</f>
        <v>0.2</v>
      </c>
      <c r="J7" s="28">
        <f>IFERROR(+VLOOKUP("LEBALF"&amp;A7,'Main File'!A:O,14,0),0)</f>
        <v>5.8070265044908254E-2</v>
      </c>
      <c r="K7" s="28">
        <f>IFERROR(+VLOOKUP("LEBALF"&amp;A7,'Main File'!A:O,15,0),0)</f>
        <v>0.58068142043025572</v>
      </c>
    </row>
    <row r="8" spans="1:14" x14ac:dyDescent="0.25">
      <c r="A8" s="9">
        <f t="shared" si="0"/>
        <v>43164</v>
      </c>
      <c r="B8" s="28">
        <f>IFERROR(+VLOOKUP("LEBALF"&amp;A8,'Main File'!A:O,6,0),0)</f>
        <v>2.3248493758170063</v>
      </c>
      <c r="C8" s="28">
        <f>IFERROR(+VLOOKUP("LEBALF"&amp;A8,'Main File'!A:O,7,0),0)</f>
        <v>0.30002164529448788</v>
      </c>
      <c r="D8" s="28">
        <f>IFERROR(+VLOOKUP("LEBALF"&amp;A8,'Main File'!A:O,8,0),0)</f>
        <v>0.2</v>
      </c>
      <c r="E8" s="28">
        <f>IFERROR(+VLOOKUP("LEBALF"&amp;A8,'Main File'!A:O,9,0),0)</f>
        <v>5.8462406353317543E-2</v>
      </c>
      <c r="F8" s="28">
        <f>IFERROR(+VLOOKUP("LEBALF"&amp;A8,'Main File'!A:O,10,0),0)</f>
        <v>2.8833334274648119</v>
      </c>
      <c r="G8" s="28">
        <f>IFERROR(+VLOOKUP("LEBALF"&amp;A8,'Main File'!A:O,11,0),0)</f>
        <v>0.3228746980046901</v>
      </c>
      <c r="H8" s="28">
        <f>IFERROR(+VLOOKUP("LEBALF"&amp;A8,'Main File'!A:O,12,0),0)</f>
        <v>0</v>
      </c>
      <c r="I8" s="28">
        <f>IFERROR(+VLOOKUP("LEBALF"&amp;A8,'Main File'!A:O,13,0),0)</f>
        <v>0.2</v>
      </c>
      <c r="J8" s="28">
        <f>IFERROR(+VLOOKUP("LEBALF"&amp;A8,'Main File'!A:O,14,0),0)</f>
        <v>5.8117121921702528E-2</v>
      </c>
      <c r="K8" s="28">
        <f>IFERROR(+VLOOKUP("LEBALF"&amp;A8,'Main File'!A:O,15,0),0)</f>
        <v>0.58099181992639259</v>
      </c>
    </row>
    <row r="9" spans="1:14" x14ac:dyDescent="0.25">
      <c r="A9" s="9">
        <f t="shared" si="0"/>
        <v>43165</v>
      </c>
      <c r="B9" s="28">
        <f>IFERROR(+VLOOKUP("LEBALF"&amp;A9,'Main File'!A:O,6,0),0)</f>
        <v>2.3256369262941003</v>
      </c>
      <c r="C9" s="28">
        <f>IFERROR(+VLOOKUP("LEBALF"&amp;A9,'Main File'!A:O,7,0),0)</f>
        <v>0.30002166426120003</v>
      </c>
      <c r="D9" s="28">
        <f>IFERROR(+VLOOKUP("LEBALF"&amp;A9,'Main File'!A:O,8,0),0)</f>
        <v>0.2</v>
      </c>
      <c r="E9" s="28">
        <f>IFERROR(+VLOOKUP("LEBALF"&amp;A9,'Main File'!A:O,9,0),0)</f>
        <v>5.8603769302125568E-2</v>
      </c>
      <c r="F9" s="28">
        <f>IFERROR(+VLOOKUP("LEBALF"&amp;A9,'Main File'!A:O,10,0),0)</f>
        <v>2.8842623598574262</v>
      </c>
      <c r="G9" s="28">
        <f>IFERROR(+VLOOKUP("LEBALF"&amp;A9,'Main File'!A:O,11,0),0)</f>
        <v>0.3236430120438834</v>
      </c>
      <c r="H9" s="28">
        <f>IFERROR(+VLOOKUP("LEBALF"&amp;A9,'Main File'!A:O,12,0),0)</f>
        <v>0</v>
      </c>
      <c r="I9" s="28">
        <f>IFERROR(+VLOOKUP("LEBALF"&amp;A9,'Main File'!A:O,13,0),0)</f>
        <v>0.2</v>
      </c>
      <c r="J9" s="28">
        <f>IFERROR(+VLOOKUP("LEBALF"&amp;A9,'Main File'!A:O,14,0),0)</f>
        <v>5.8256594972026829E-2</v>
      </c>
      <c r="K9" s="28">
        <f>IFERROR(+VLOOKUP("LEBALF"&amp;A9,'Main File'!A:O,15,0),0)</f>
        <v>0.58189960701591026</v>
      </c>
    </row>
    <row r="10" spans="1:14" x14ac:dyDescent="0.25">
      <c r="A10" s="9">
        <f t="shared" si="0"/>
        <v>43166</v>
      </c>
      <c r="B10" s="28">
        <f>IFERROR(+VLOOKUP("LEBALF"&amp;A10,'Main File'!A:O,6,0),0)</f>
        <v>2.3264648877246672</v>
      </c>
      <c r="C10" s="28">
        <f>IFERROR(+VLOOKUP("LEBALF"&amp;A10,'Main File'!A:O,7,0),0)</f>
        <v>0.30002167701805776</v>
      </c>
      <c r="D10" s="28">
        <f>IFERROR(+VLOOKUP("LEBALF"&amp;A10,'Main File'!A:O,8,0),0)</f>
        <v>0.2</v>
      </c>
      <c r="E10" s="28">
        <f>IFERROR(+VLOOKUP("LEBALF"&amp;A10,'Main File'!A:O,9,0),0)</f>
        <v>5.8752661742285814E-2</v>
      </c>
      <c r="F10" s="28">
        <f>IFERROR(+VLOOKUP("LEBALF"&amp;A10,'Main File'!A:O,10,0),0)</f>
        <v>2.8852392264850111</v>
      </c>
      <c r="G10" s="28">
        <f>IFERROR(+VLOOKUP("LEBALF"&amp;A10,'Main File'!A:O,11,0),0)</f>
        <v>0.32446965691999735</v>
      </c>
      <c r="H10" s="28">
        <f>IFERROR(+VLOOKUP("LEBALF"&amp;A10,'Main File'!A:O,12,0),0)</f>
        <v>0</v>
      </c>
      <c r="I10" s="28">
        <f>IFERROR(+VLOOKUP("LEBALF"&amp;A10,'Main File'!A:O,13,0),0)</f>
        <v>0.2</v>
      </c>
      <c r="J10" s="28">
        <f>IFERROR(+VLOOKUP("LEBALF"&amp;A10,'Main File'!A:O,14,0),0)</f>
        <v>5.8406769703891893E-2</v>
      </c>
      <c r="K10" s="28">
        <f>IFERROR(+VLOOKUP("LEBALF"&amp;A10,'Main File'!A:O,15,0),0)</f>
        <v>0.58287642662388928</v>
      </c>
    </row>
    <row r="11" spans="1:14" x14ac:dyDescent="0.25">
      <c r="A11" s="9">
        <f t="shared" si="0"/>
        <v>43167</v>
      </c>
      <c r="B11" s="28">
        <f>IFERROR(+VLOOKUP("LEBALF"&amp;A11,'Main File'!A:O,6,0),0)</f>
        <v>2.326073665286021</v>
      </c>
      <c r="C11" s="28">
        <f>IFERROR(+VLOOKUP("LEBALF"&amp;A11,'Main File'!A:O,7,0),0)</f>
        <v>0.30002172832632967</v>
      </c>
      <c r="D11" s="28">
        <f>IFERROR(+VLOOKUP("LEBALF"&amp;A11,'Main File'!A:O,8,0),0)</f>
        <v>0.2</v>
      </c>
      <c r="E11" s="28">
        <f>IFERROR(+VLOOKUP("LEBALF"&amp;A11,'Main File'!A:O,9,0),0)</f>
        <v>5.8682452044952572E-2</v>
      </c>
      <c r="F11" s="28">
        <f>IFERROR(+VLOOKUP("LEBALF"&amp;A11,'Main File'!A:O,10,0),0)</f>
        <v>2.8847778456573034</v>
      </c>
      <c r="G11" s="28">
        <f>IFERROR(+VLOOKUP("LEBALF"&amp;A11,'Main File'!A:O,11,0),0)</f>
        <v>0.32410712339122066</v>
      </c>
      <c r="H11" s="28">
        <f>IFERROR(+VLOOKUP("LEBALF"&amp;A11,'Main File'!A:O,12,0),0)</f>
        <v>0</v>
      </c>
      <c r="I11" s="28">
        <f>IFERROR(+VLOOKUP("LEBALF"&amp;A11,'Main File'!A:O,13,0),0)</f>
        <v>0.2</v>
      </c>
      <c r="J11" s="28">
        <f>IFERROR(+VLOOKUP("LEBALF"&amp;A11,'Main File'!A:O,14,0),0)</f>
        <v>5.8339448428886213E-2</v>
      </c>
      <c r="K11" s="28">
        <f>IFERROR(+VLOOKUP("LEBALF"&amp;A11,'Main File'!A:O,15,0),0)</f>
        <v>0.58244657182010684</v>
      </c>
    </row>
    <row r="12" spans="1:14" x14ac:dyDescent="0.25">
      <c r="A12" s="9">
        <f t="shared" si="0"/>
        <v>43168</v>
      </c>
      <c r="B12" s="28">
        <f>IFERROR(+VLOOKUP("LEBALF"&amp;A12,'Main File'!A:O,6,0),0)</f>
        <v>2.326150123679112</v>
      </c>
      <c r="C12" s="28">
        <f>IFERROR(+VLOOKUP("LEBALF"&amp;A12,'Main File'!A:O,7,0),0)</f>
        <v>0.30002172797190513</v>
      </c>
      <c r="D12" s="28">
        <f>IFERROR(+VLOOKUP("LEBALF"&amp;A12,'Main File'!A:O,8,0),0)</f>
        <v>0.2</v>
      </c>
      <c r="E12" s="28">
        <f>IFERROR(+VLOOKUP("LEBALF"&amp;A12,'Main File'!A:O,9,0),0)</f>
        <v>5.8696376560932517E-2</v>
      </c>
      <c r="F12" s="28">
        <f>IFERROR(+VLOOKUP("LEBALF"&amp;A12,'Main File'!A:O,10,0),0)</f>
        <v>2.8848682282119498</v>
      </c>
      <c r="G12" s="28">
        <f>IFERROR(+VLOOKUP("LEBALF"&amp;A12,'Main File'!A:O,11,0),0)</f>
        <v>0.32417423309100052</v>
      </c>
      <c r="H12" s="28">
        <f>IFERROR(+VLOOKUP("LEBALF"&amp;A12,'Main File'!A:O,12,0),0)</f>
        <v>0</v>
      </c>
      <c r="I12" s="28">
        <f>IFERROR(+VLOOKUP("LEBALF"&amp;A12,'Main File'!A:O,13,0),0)</f>
        <v>0.2</v>
      </c>
      <c r="J12" s="28">
        <f>IFERROR(+VLOOKUP("LEBALF"&amp;A12,'Main File'!A:O,14,0),0)</f>
        <v>5.8350888775458742E-2</v>
      </c>
      <c r="K12" s="28">
        <f>IFERROR(+VLOOKUP("LEBALF"&amp;A12,'Main File'!A:O,15,0),0)</f>
        <v>0.58252512186645933</v>
      </c>
    </row>
    <row r="13" spans="1:14" x14ac:dyDescent="0.25">
      <c r="A13" s="9">
        <f t="shared" si="0"/>
        <v>43169</v>
      </c>
      <c r="B13" s="28">
        <f>IFERROR(+VLOOKUP("LEBALF"&amp;A13,'Main File'!A:O,6,0),0)</f>
        <v>2.3260799236534568</v>
      </c>
      <c r="C13" s="28">
        <f>IFERROR(+VLOOKUP("LEBALF"&amp;A13,'Main File'!A:O,7,0),0)</f>
        <v>0.30002175291583888</v>
      </c>
      <c r="D13" s="28">
        <f>IFERROR(+VLOOKUP("LEBALF"&amp;A13,'Main File'!A:O,8,0),0)</f>
        <v>0.2</v>
      </c>
      <c r="E13" s="28">
        <f>IFERROR(+VLOOKUP("LEBALF"&amp;A13,'Main File'!A:O,9,0),0)</f>
        <v>5.8683468612248886E-2</v>
      </c>
      <c r="F13" s="28">
        <f>IFERROR(+VLOOKUP("LEBALF"&amp;A13,'Main File'!A:O,10,0),0)</f>
        <v>2.8847851451815449</v>
      </c>
      <c r="G13" s="28">
        <f>IFERROR(+VLOOKUP("LEBALF"&amp;A13,'Main File'!A:O,11,0),0)</f>
        <v>0.32410711376109019</v>
      </c>
      <c r="H13" s="28">
        <f>IFERROR(+VLOOKUP("LEBALF"&amp;A13,'Main File'!A:O,12,0),0)</f>
        <v>0</v>
      </c>
      <c r="I13" s="28">
        <f>IFERROR(+VLOOKUP("LEBALF"&amp;A13,'Main File'!A:O,13,0),0)</f>
        <v>0.2</v>
      </c>
      <c r="J13" s="28">
        <f>IFERROR(+VLOOKUP("LEBALF"&amp;A13,'Main File'!A:O,14,0),0)</f>
        <v>5.8340400667612195E-2</v>
      </c>
      <c r="K13" s="28">
        <f>IFERROR(+VLOOKUP("LEBALF"&amp;A13,'Main File'!A:O,15,0),0)</f>
        <v>0.58244751442870235</v>
      </c>
    </row>
    <row r="14" spans="1:14" x14ac:dyDescent="0.25">
      <c r="A14" s="9">
        <f t="shared" si="0"/>
        <v>43170</v>
      </c>
      <c r="B14" s="28">
        <f>IFERROR(+VLOOKUP("LEBALF"&amp;A14,'Main File'!A:O,6,0),0)</f>
        <v>2.3260803608365634</v>
      </c>
      <c r="C14" s="28">
        <f>IFERROR(+VLOOKUP("LEBALF"&amp;A14,'Main File'!A:O,7,0),0)</f>
        <v>0.30002167140829855</v>
      </c>
      <c r="D14" s="28">
        <f>IFERROR(+VLOOKUP("LEBALF"&amp;A14,'Main File'!A:O,8,0),0)</f>
        <v>0.2</v>
      </c>
      <c r="E14" s="28">
        <f>IFERROR(+VLOOKUP("LEBALF"&amp;A14,'Main File'!A:O,9,0),0)</f>
        <v>5.8683879150671574E-2</v>
      </c>
      <c r="F14" s="28">
        <f>IFERROR(+VLOOKUP("LEBALF"&amp;A14,'Main File'!A:O,10,0),0)</f>
        <v>2.8847859113955336</v>
      </c>
      <c r="G14" s="28">
        <f>IFERROR(+VLOOKUP("LEBALF"&amp;A14,'Main File'!A:O,11,0),0)</f>
        <v>0.32410634061918081</v>
      </c>
      <c r="H14" s="28">
        <f>IFERROR(+VLOOKUP("LEBALF"&amp;A14,'Main File'!A:O,12,0),0)</f>
        <v>0</v>
      </c>
      <c r="I14" s="28">
        <f>IFERROR(+VLOOKUP("LEBALF"&amp;A14,'Main File'!A:O,13,0),0)</f>
        <v>0.2</v>
      </c>
      <c r="J14" s="28">
        <f>IFERROR(+VLOOKUP("LEBALF"&amp;A14,'Main File'!A:O,14,0),0)</f>
        <v>5.8339059499764534E-2</v>
      </c>
      <c r="K14" s="28">
        <f>IFERROR(+VLOOKUP("LEBALF"&amp;A14,'Main File'!A:O,15,0),0)</f>
        <v>0.58244540011894541</v>
      </c>
    </row>
    <row r="15" spans="1:14" x14ac:dyDescent="0.25">
      <c r="A15" s="9">
        <f t="shared" si="0"/>
        <v>43171</v>
      </c>
      <c r="B15" s="28">
        <f>IFERROR(+VLOOKUP("LEBALF"&amp;A15,'Main File'!A:O,6,0),0)</f>
        <v>2.3254959018489707</v>
      </c>
      <c r="C15" s="28">
        <f>IFERROR(+VLOOKUP("LEBALF"&amp;A15,'Main File'!A:O,7,0),0)</f>
        <v>0.30002166955761211</v>
      </c>
      <c r="D15" s="28">
        <f>IFERROR(+VLOOKUP("LEBALF"&amp;A15,'Main File'!A:O,8,0),0)</f>
        <v>0.2</v>
      </c>
      <c r="E15" s="28">
        <f>IFERROR(+VLOOKUP("LEBALF"&amp;A15,'Main File'!A:O,9,0),0)</f>
        <v>5.8578521696284247E-2</v>
      </c>
      <c r="F15" s="28">
        <f>IFERROR(+VLOOKUP("LEBALF"&amp;A15,'Main File'!A:O,10,0),0)</f>
        <v>2.8840960931028672</v>
      </c>
      <c r="G15" s="28">
        <f>IFERROR(+VLOOKUP("LEBALF"&amp;A15,'Main File'!A:O,11,0),0)</f>
        <v>0.32353575414069796</v>
      </c>
      <c r="H15" s="28">
        <f>IFERROR(+VLOOKUP("LEBALF"&amp;A15,'Main File'!A:O,12,0),0)</f>
        <v>0</v>
      </c>
      <c r="I15" s="28">
        <f>IFERROR(+VLOOKUP("LEBALF"&amp;A15,'Main File'!A:O,13,0),0)</f>
        <v>0.2</v>
      </c>
      <c r="J15" s="28">
        <f>IFERROR(+VLOOKUP("LEBALF"&amp;A15,'Main File'!A:O,14,0),0)</f>
        <v>5.8236943004024835E-2</v>
      </c>
      <c r="K15" s="28">
        <f>IFERROR(+VLOOKUP("LEBALF"&amp;A15,'Main File'!A:O,15,0),0)</f>
        <v>0.58177269714472279</v>
      </c>
    </row>
    <row r="16" spans="1:14" x14ac:dyDescent="0.25">
      <c r="A16" s="9">
        <f t="shared" si="0"/>
        <v>43172</v>
      </c>
      <c r="B16" s="28">
        <f>IFERROR(+VLOOKUP("LEBALF"&amp;A16,'Main File'!A:O,6,0),0)</f>
        <v>2.3249863702973843</v>
      </c>
      <c r="C16" s="28">
        <f>IFERROR(+VLOOKUP("LEBALF"&amp;A16,'Main File'!A:O,7,0),0)</f>
        <v>0.30002171138803269</v>
      </c>
      <c r="D16" s="28">
        <f>IFERROR(+VLOOKUP("LEBALF"&amp;A16,'Main File'!A:O,8,0),0)</f>
        <v>0.2</v>
      </c>
      <c r="E16" s="28">
        <f>IFERROR(+VLOOKUP("LEBALF"&amp;A16,'Main File'!A:O,9,0),0)</f>
        <v>5.8486721361644595E-2</v>
      </c>
      <c r="F16" s="28">
        <f>IFERROR(+VLOOKUP("LEBALF"&amp;A16,'Main File'!A:O,10,0),0)</f>
        <v>2.8834948030470615</v>
      </c>
      <c r="G16" s="28">
        <f>IFERROR(+VLOOKUP("LEBALF"&amp;A16,'Main File'!A:O,11,0),0)</f>
        <v>0.32302495414349669</v>
      </c>
      <c r="H16" s="28">
        <f>IFERROR(+VLOOKUP("LEBALF"&amp;A16,'Main File'!A:O,12,0),0)</f>
        <v>0</v>
      </c>
      <c r="I16" s="28">
        <f>IFERROR(+VLOOKUP("LEBALF"&amp;A16,'Main File'!A:O,13,0),0)</f>
        <v>0.2</v>
      </c>
      <c r="J16" s="28">
        <f>IFERROR(+VLOOKUP("LEBALF"&amp;A16,'Main File'!A:O,14,0),0)</f>
        <v>5.8145075272481854E-2</v>
      </c>
      <c r="K16" s="28">
        <f>IFERROR(+VLOOKUP("LEBALF"&amp;A16,'Main File'!A:O,15,0),0)</f>
        <v>0.58117002941597851</v>
      </c>
    </row>
    <row r="17" spans="1:11" x14ac:dyDescent="0.25">
      <c r="A17" s="9">
        <f t="shared" si="0"/>
        <v>43173</v>
      </c>
      <c r="B17" s="28">
        <f>IFERROR(+VLOOKUP("LEBALF"&amp;A17,'Main File'!A:O,6,0),0)</f>
        <v>2.3247992875926213</v>
      </c>
      <c r="C17" s="28">
        <f>IFERROR(+VLOOKUP("LEBALF"&amp;A17,'Main File'!A:O,7,0),0)</f>
        <v>0.30002166522160523</v>
      </c>
      <c r="D17" s="28">
        <f>IFERROR(+VLOOKUP("LEBALF"&amp;A17,'Main File'!A:O,8,0),0)</f>
        <v>0.2</v>
      </c>
      <c r="E17" s="28">
        <f>IFERROR(+VLOOKUP("LEBALF"&amp;A17,'Main File'!A:O,9,0),0)</f>
        <v>5.8453060808474337E-2</v>
      </c>
      <c r="F17" s="28">
        <f>IFERROR(+VLOOKUP("LEBALF"&amp;A17,'Main File'!A:O,10,0),0)</f>
        <v>2.8832740136227009</v>
      </c>
      <c r="G17" s="28">
        <f>IFERROR(+VLOOKUP("LEBALF"&amp;A17,'Main File'!A:O,11,0),0)</f>
        <v>0.32282713668240431</v>
      </c>
      <c r="H17" s="28">
        <f>IFERROR(+VLOOKUP("LEBALF"&amp;A17,'Main File'!A:O,12,0),0)</f>
        <v>0</v>
      </c>
      <c r="I17" s="28">
        <f>IFERROR(+VLOOKUP("LEBALF"&amp;A17,'Main File'!A:O,13,0),0)</f>
        <v>0.2</v>
      </c>
      <c r="J17" s="28">
        <f>IFERROR(+VLOOKUP("LEBALF"&amp;A17,'Main File'!A:O,14,0),0)</f>
        <v>5.8109059824591962E-2</v>
      </c>
      <c r="K17" s="28">
        <f>IFERROR(+VLOOKUP("LEBALF"&amp;A17,'Main File'!A:O,15,0),0)</f>
        <v>0.58093619650699624</v>
      </c>
    </row>
    <row r="18" spans="1:11" x14ac:dyDescent="0.25">
      <c r="A18" s="9">
        <f t="shared" si="0"/>
        <v>43174</v>
      </c>
      <c r="B18" s="28">
        <f>IFERROR(+VLOOKUP("LEBALF"&amp;A18,'Main File'!A:O,6,0),0)</f>
        <v>2.3247933510868384</v>
      </c>
      <c r="C18" s="28">
        <f>IFERROR(+VLOOKUP("LEBALF"&amp;A18,'Main File'!A:O,7,0),0)</f>
        <v>0</v>
      </c>
      <c r="D18" s="28">
        <f>IFERROR(+VLOOKUP("LEBALF"&amp;A18,'Main File'!A:O,8,0),0)</f>
        <v>0.2</v>
      </c>
      <c r="E18" s="28">
        <f>IFERROR(+VLOOKUP("LEBALF"&amp;A18,'Main File'!A:O,9,0),0)</f>
        <v>5.8455366558935559E-2</v>
      </c>
      <c r="F18" s="28">
        <f>IFERROR(+VLOOKUP("LEBALF"&amp;A18,'Main File'!A:O,10,0),0)</f>
        <v>2.5832487176457741</v>
      </c>
      <c r="G18" s="28">
        <f>IFERROR(+VLOOKUP("LEBALF"&amp;A18,'Main File'!A:O,11,0),0)</f>
        <v>0.32283715564374532</v>
      </c>
      <c r="H18" s="28">
        <f>IFERROR(+VLOOKUP("LEBALF"&amp;A18,'Main File'!A:O,12,0),0)</f>
        <v>0</v>
      </c>
      <c r="I18" s="28">
        <f>IFERROR(+VLOOKUP("LEBALF"&amp;A18,'Main File'!A:O,13,0),0)</f>
        <v>0.2</v>
      </c>
      <c r="J18" s="28">
        <f>IFERROR(+VLOOKUP("LEBALF"&amp;A18,'Main File'!A:O,14,0),0)</f>
        <v>5.8111193311505736E-2</v>
      </c>
      <c r="K18" s="28">
        <f>IFERROR(+VLOOKUP("LEBALF"&amp;A18,'Main File'!A:O,15,0),0)</f>
        <v>0.58094834895525105</v>
      </c>
    </row>
    <row r="19" spans="1:11" x14ac:dyDescent="0.25">
      <c r="A19" s="9">
        <f t="shared" si="0"/>
        <v>43175</v>
      </c>
      <c r="B19" s="28">
        <f>IFERROR(+VLOOKUP("LEBALF"&amp;A19,'Main File'!A:O,6,0),0)</f>
        <v>2.3252824835542998</v>
      </c>
      <c r="C19" s="28">
        <f>IFERROR(+VLOOKUP("LEBALF"&amp;A19,'Main File'!A:O,7,0),0)</f>
        <v>0</v>
      </c>
      <c r="D19" s="28">
        <f>IFERROR(+VLOOKUP("LEBALF"&amp;A19,'Main File'!A:O,8,0),0)</f>
        <v>0.2</v>
      </c>
      <c r="E19" s="28">
        <f>IFERROR(+VLOOKUP("LEBALF"&amp;A19,'Main File'!A:O,9,0),0)</f>
        <v>5.8543675611682153E-2</v>
      </c>
      <c r="F19" s="28">
        <f>IFERROR(+VLOOKUP("LEBALF"&amp;A19,'Main File'!A:O,10,0),0)</f>
        <v>2.5838261591659819</v>
      </c>
      <c r="G19" s="28">
        <f>IFERROR(+VLOOKUP("LEBALF"&amp;A19,'Main File'!A:O,11,0),0)</f>
        <v>0.32331557471814659</v>
      </c>
      <c r="H19" s="28">
        <f>IFERROR(+VLOOKUP("LEBALF"&amp;A19,'Main File'!A:O,12,0),0)</f>
        <v>0</v>
      </c>
      <c r="I19" s="28">
        <f>IFERROR(+VLOOKUP("LEBALF"&amp;A19,'Main File'!A:O,13,0),0)</f>
        <v>0.2</v>
      </c>
      <c r="J19" s="28">
        <f>IFERROR(+VLOOKUP("LEBALF"&amp;A19,'Main File'!A:O,14,0),0)</f>
        <v>5.8195991534501536E-2</v>
      </c>
      <c r="K19" s="28">
        <f>IFERROR(+VLOOKUP("LEBALF"&amp;A19,'Main File'!A:O,15,0),0)</f>
        <v>0.5815115662526481</v>
      </c>
    </row>
    <row r="20" spans="1:11" x14ac:dyDescent="0.25">
      <c r="A20" s="9">
        <f t="shared" si="0"/>
        <v>43176</v>
      </c>
      <c r="B20" s="28">
        <f>IFERROR(+VLOOKUP("LEBALF"&amp;A20,'Main File'!A:O,6,0),0)</f>
        <v>2.3251673503577082</v>
      </c>
      <c r="C20" s="28">
        <f>IFERROR(+VLOOKUP("LEBALF"&amp;A20,'Main File'!A:O,7,0),0)</f>
        <v>0</v>
      </c>
      <c r="D20" s="28">
        <f>IFERROR(+VLOOKUP("LEBALF"&amp;A20,'Main File'!A:O,8,0),0)</f>
        <v>0.2</v>
      </c>
      <c r="E20" s="28">
        <f>IFERROR(+VLOOKUP("LEBALF"&amp;A20,'Main File'!A:O,9,0),0)</f>
        <v>5.8522677666403192E-2</v>
      </c>
      <c r="F20" s="28">
        <f>IFERROR(+VLOOKUP("LEBALF"&amp;A20,'Main File'!A:O,10,0),0)</f>
        <v>2.5836900280241117</v>
      </c>
      <c r="G20" s="28">
        <f>IFERROR(+VLOOKUP("LEBALF"&amp;A20,'Main File'!A:O,11,0),0)</f>
        <v>0.32321608553492803</v>
      </c>
      <c r="H20" s="28">
        <f>IFERROR(+VLOOKUP("LEBALF"&amp;A20,'Main File'!A:O,12,0),0)</f>
        <v>0</v>
      </c>
      <c r="I20" s="28">
        <f>IFERROR(+VLOOKUP("LEBALF"&amp;A20,'Main File'!A:O,13,0),0)</f>
        <v>0.2</v>
      </c>
      <c r="J20" s="28">
        <f>IFERROR(+VLOOKUP("LEBALF"&amp;A20,'Main File'!A:O,14,0),0)</f>
        <v>5.817893262141513E-2</v>
      </c>
      <c r="K20" s="28">
        <f>IFERROR(+VLOOKUP("LEBALF"&amp;A20,'Main File'!A:O,15,0),0)</f>
        <v>0.5813950181563432</v>
      </c>
    </row>
    <row r="21" spans="1:11" x14ac:dyDescent="0.25">
      <c r="A21" s="9">
        <f t="shared" si="0"/>
        <v>43177</v>
      </c>
      <c r="B21" s="28">
        <f>IFERROR(+VLOOKUP("LEBALF"&amp;A21,'Main File'!A:O,6,0),0)</f>
        <v>2.3251675006086314</v>
      </c>
      <c r="C21" s="28">
        <f>IFERROR(+VLOOKUP("LEBALF"&amp;A21,'Main File'!A:O,7,0),0)</f>
        <v>0</v>
      </c>
      <c r="D21" s="28">
        <f>IFERROR(+VLOOKUP("LEBALF"&amp;A21,'Main File'!A:O,8,0),0)</f>
        <v>0.2</v>
      </c>
      <c r="E21" s="28">
        <f>IFERROR(+VLOOKUP("LEBALF"&amp;A21,'Main File'!A:O,9,0),0)</f>
        <v>5.852269744833867E-2</v>
      </c>
      <c r="F21" s="28">
        <f>IFERROR(+VLOOKUP("LEBALF"&amp;A21,'Main File'!A:O,10,0),0)</f>
        <v>2.5836901980569702</v>
      </c>
      <c r="G21" s="28">
        <f>IFERROR(+VLOOKUP("LEBALF"&amp;A21,'Main File'!A:O,11,0),0)</f>
        <v>0.32321594169313778</v>
      </c>
      <c r="H21" s="28">
        <f>IFERROR(+VLOOKUP("LEBALF"&amp;A21,'Main File'!A:O,12,0),0)</f>
        <v>0</v>
      </c>
      <c r="I21" s="28">
        <f>IFERROR(+VLOOKUP("LEBALF"&amp;A21,'Main File'!A:O,13,0),0)</f>
        <v>0.2</v>
      </c>
      <c r="J21" s="28">
        <f>IFERROR(+VLOOKUP("LEBALF"&amp;A21,'Main File'!A:O,14,0),0)</f>
        <v>5.8179069719802738E-2</v>
      </c>
      <c r="K21" s="28">
        <f>IFERROR(+VLOOKUP("LEBALF"&amp;A21,'Main File'!A:O,15,0),0)</f>
        <v>0.58139501141294048</v>
      </c>
    </row>
    <row r="22" spans="1:11" x14ac:dyDescent="0.25">
      <c r="A22" s="9">
        <f t="shared" si="0"/>
        <v>43178</v>
      </c>
      <c r="B22" s="28">
        <f>IFERROR(+VLOOKUP("LEBALF"&amp;A22,'Main File'!A:O,6,0),0)</f>
        <v>2.3260751515227511</v>
      </c>
      <c r="C22" s="28">
        <f>IFERROR(+VLOOKUP("LEBALF"&amp;A22,'Main File'!A:O,7,0),0)</f>
        <v>0</v>
      </c>
      <c r="D22" s="28">
        <f>IFERROR(+VLOOKUP("LEBALF"&amp;A22,'Main File'!A:O,8,0),0)</f>
        <v>0.2</v>
      </c>
      <c r="E22" s="28">
        <f>IFERROR(+VLOOKUP("LEBALF"&amp;A22,'Main File'!A:O,9,0),0)</f>
        <v>5.8686182594271781E-2</v>
      </c>
      <c r="F22" s="28">
        <f>IFERROR(+VLOOKUP("LEBALF"&amp;A22,'Main File'!A:O,10,0),0)</f>
        <v>2.5847613341170232</v>
      </c>
      <c r="G22" s="28">
        <f>IFERROR(+VLOOKUP("LEBALF"&amp;A22,'Main File'!A:O,11,0),0)</f>
        <v>0.32410221341610396</v>
      </c>
      <c r="H22" s="28">
        <f>IFERROR(+VLOOKUP("LEBALF"&amp;A22,'Main File'!A:O,12,0),0)</f>
        <v>0</v>
      </c>
      <c r="I22" s="28">
        <f>IFERROR(+VLOOKUP("LEBALF"&amp;A22,'Main File'!A:O,13,0),0)</f>
        <v>0.2</v>
      </c>
      <c r="J22" s="28">
        <f>IFERROR(+VLOOKUP("LEBALF"&amp;A22,'Main File'!A:O,14,0),0)</f>
        <v>5.8338112679488005E-2</v>
      </c>
      <c r="K22" s="28">
        <f>IFERROR(+VLOOKUP("LEBALF"&amp;A22,'Main File'!A:O,15,0),0)</f>
        <v>0.58244032609559193</v>
      </c>
    </row>
    <row r="23" spans="1:11" x14ac:dyDescent="0.25">
      <c r="A23" s="9">
        <f t="shared" si="0"/>
        <v>43179</v>
      </c>
      <c r="B23" s="28">
        <f>IFERROR(+VLOOKUP("LEBALF"&amp;A23,'Main File'!A:O,6,0),0)</f>
        <v>2.3257425408306842</v>
      </c>
      <c r="C23" s="28">
        <f>IFERROR(+VLOOKUP("LEBALF"&amp;A23,'Main File'!A:O,7,0),0)</f>
        <v>0</v>
      </c>
      <c r="D23" s="28">
        <f>IFERROR(+VLOOKUP("LEBALF"&amp;A23,'Main File'!A:O,8,0),0)</f>
        <v>0.2</v>
      </c>
      <c r="E23" s="28">
        <f>IFERROR(+VLOOKUP("LEBALF"&amp;A23,'Main File'!A:O,9,0),0)</f>
        <v>5.8626213323039245E-2</v>
      </c>
      <c r="F23" s="28">
        <f>IFERROR(+VLOOKUP("LEBALF"&amp;A23,'Main File'!A:O,10,0),0)</f>
        <v>2.5843687541537235</v>
      </c>
      <c r="G23" s="28">
        <f>IFERROR(+VLOOKUP("LEBALF"&amp;A23,'Main File'!A:O,11,0),0)</f>
        <v>0.32379693411515026</v>
      </c>
      <c r="H23" s="28">
        <f>IFERROR(+VLOOKUP("LEBALF"&amp;A23,'Main File'!A:O,12,0),0)</f>
        <v>0</v>
      </c>
      <c r="I23" s="28">
        <f>IFERROR(+VLOOKUP("LEBALF"&amp;A23,'Main File'!A:O,13,0),0)</f>
        <v>0.2</v>
      </c>
      <c r="J23" s="28">
        <f>IFERROR(+VLOOKUP("LEBALF"&amp;A23,'Main File'!A:O,14,0),0)</f>
        <v>5.8284100502020056E-2</v>
      </c>
      <c r="K23" s="28">
        <f>IFERROR(+VLOOKUP("LEBALF"&amp;A23,'Main File'!A:O,15,0),0)</f>
        <v>0.58208103461717031</v>
      </c>
    </row>
    <row r="24" spans="1:11" x14ac:dyDescent="0.25">
      <c r="A24" s="9">
        <f t="shared" si="0"/>
        <v>43180</v>
      </c>
      <c r="B24" s="28">
        <f>IFERROR(+VLOOKUP("LEBALF"&amp;A24,'Main File'!A:O,6,0),0)</f>
        <v>2.2396255498457376</v>
      </c>
      <c r="C24" s="28">
        <f>IFERROR(+VLOOKUP("LEBALF"&amp;A24,'Main File'!A:O,7,0),0)</f>
        <v>0</v>
      </c>
      <c r="D24" s="28">
        <f>IFERROR(+VLOOKUP("LEBALF"&amp;A24,'Main File'!A:O,8,0),0)</f>
        <v>0.2</v>
      </c>
      <c r="E24" s="28">
        <f>IFERROR(+VLOOKUP("LEBALF"&amp;A24,'Main File'!A:O,9,0),0)</f>
        <v>4.3126014532288502E-2</v>
      </c>
      <c r="F24" s="28">
        <f>IFERROR(+VLOOKUP("LEBALF"&amp;A24,'Main File'!A:O,10,0),0)</f>
        <v>2.4827515643780265</v>
      </c>
      <c r="G24" s="28">
        <f>IFERROR(+VLOOKUP("LEBALF"&amp;A24,'Main File'!A:O,11,0),0)</f>
        <v>0.23769172351839624</v>
      </c>
      <c r="H24" s="28">
        <f>IFERROR(+VLOOKUP("LEBALF"&amp;A24,'Main File'!A:O,12,0),0)</f>
        <v>0</v>
      </c>
      <c r="I24" s="28">
        <f>IFERROR(+VLOOKUP("LEBALF"&amp;A24,'Main File'!A:O,13,0),0)</f>
        <v>0.2</v>
      </c>
      <c r="J24" s="28">
        <f>IFERROR(+VLOOKUP("LEBALF"&amp;A24,'Main File'!A:O,14,0),0)</f>
        <v>4.2784629327610076E-2</v>
      </c>
      <c r="K24" s="28">
        <f>IFERROR(+VLOOKUP("LEBALF"&amp;A24,'Main File'!A:O,15,0),0)</f>
        <v>0.48047635284600632</v>
      </c>
    </row>
    <row r="25" spans="1:11" x14ac:dyDescent="0.25">
      <c r="A25" s="9">
        <f t="shared" si="0"/>
        <v>43181</v>
      </c>
      <c r="B25" s="28">
        <f>IFERROR(+VLOOKUP("LEBALF"&amp;A25,'Main File'!A:O,6,0),0)</f>
        <v>2.3257754060417168</v>
      </c>
      <c r="C25" s="28">
        <f>IFERROR(+VLOOKUP("LEBALF"&amp;A25,'Main File'!A:O,7,0),0)</f>
        <v>0</v>
      </c>
      <c r="D25" s="28">
        <f>IFERROR(+VLOOKUP("LEBALF"&amp;A25,'Main File'!A:O,8,0),0)</f>
        <v>0.2</v>
      </c>
      <c r="E25" s="28">
        <f>IFERROR(+VLOOKUP("LEBALF"&amp;A25,'Main File'!A:O,9,0),0)</f>
        <v>5.8632142822996627E-2</v>
      </c>
      <c r="F25" s="28">
        <f>IFERROR(+VLOOKUP("LEBALF"&amp;A25,'Main File'!A:O,10,0),0)</f>
        <v>2.5844075488647138</v>
      </c>
      <c r="G25" s="28">
        <f>IFERROR(+VLOOKUP("LEBALF"&amp;A25,'Main File'!A:O,11,0),0)</f>
        <v>0.32382022716608311</v>
      </c>
      <c r="H25" s="28">
        <f>IFERROR(+VLOOKUP("LEBALF"&amp;A25,'Main File'!A:O,12,0),0)</f>
        <v>0</v>
      </c>
      <c r="I25" s="28">
        <f>IFERROR(+VLOOKUP("LEBALF"&amp;A25,'Main File'!A:O,13,0),0)</f>
        <v>0.2</v>
      </c>
      <c r="J25" s="28">
        <f>IFERROR(+VLOOKUP("LEBALF"&amp;A25,'Main File'!A:O,14,0),0)</f>
        <v>5.8288038608596347E-2</v>
      </c>
      <c r="K25" s="28">
        <f>IFERROR(+VLOOKUP("LEBALF"&amp;A25,'Main File'!A:O,15,0),0)</f>
        <v>0.58210826577467945</v>
      </c>
    </row>
    <row r="26" spans="1:11" x14ac:dyDescent="0.25">
      <c r="A26" s="9">
        <f t="shared" si="0"/>
        <v>43182</v>
      </c>
      <c r="B26" s="28">
        <f>IFERROR(+VLOOKUP("LEBALF"&amp;A26,'Main File'!A:O,6,0),0)</f>
        <v>2.3262271214289516</v>
      </c>
      <c r="C26" s="28">
        <f>IFERROR(+VLOOKUP("LEBALF"&amp;A26,'Main File'!A:O,7,0),0)</f>
        <v>0</v>
      </c>
      <c r="D26" s="28">
        <f>IFERROR(+VLOOKUP("LEBALF"&amp;A26,'Main File'!A:O,8,0),0)</f>
        <v>0.2</v>
      </c>
      <c r="E26" s="28">
        <f>IFERROR(+VLOOKUP("LEBALF"&amp;A26,'Main File'!A:O,9,0),0)</f>
        <v>5.871343682305212E-2</v>
      </c>
      <c r="F26" s="28">
        <f>IFERROR(+VLOOKUP("LEBALF"&amp;A26,'Main File'!A:O,10,0),0)</f>
        <v>2.5849405582520038</v>
      </c>
      <c r="G26" s="28">
        <f>IFERROR(+VLOOKUP("LEBALF"&amp;A26,'Main File'!A:O,11,0),0)</f>
        <v>0.32426802946570393</v>
      </c>
      <c r="H26" s="28">
        <f>IFERROR(+VLOOKUP("LEBALF"&amp;A26,'Main File'!A:O,12,0),0)</f>
        <v>0</v>
      </c>
      <c r="I26" s="28">
        <f>IFERROR(+VLOOKUP("LEBALF"&amp;A26,'Main File'!A:O,13,0),0)</f>
        <v>0.2</v>
      </c>
      <c r="J26" s="28">
        <f>IFERROR(+VLOOKUP("LEBALF"&amp;A26,'Main File'!A:O,14,0),0)</f>
        <v>5.8368777414346866E-2</v>
      </c>
      <c r="K26" s="28">
        <f>IFERROR(+VLOOKUP("LEBALF"&amp;A26,'Main File'!A:O,15,0),0)</f>
        <v>0.58263680688005082</v>
      </c>
    </row>
    <row r="27" spans="1:11" x14ac:dyDescent="0.25">
      <c r="A27" s="9">
        <f t="shared" si="0"/>
        <v>43183</v>
      </c>
      <c r="B27" s="28">
        <f>IFERROR(+VLOOKUP("LEBALF"&amp;A27,'Main File'!A:O,6,0),0)</f>
        <v>2.3260502378570949</v>
      </c>
      <c r="C27" s="28">
        <f>IFERROR(+VLOOKUP("LEBALF"&amp;A27,'Main File'!A:O,7,0),0)</f>
        <v>0</v>
      </c>
      <c r="D27" s="28">
        <f>IFERROR(+VLOOKUP("LEBALF"&amp;A27,'Main File'!A:O,8,0),0)</f>
        <v>0.2</v>
      </c>
      <c r="E27" s="28">
        <f>IFERROR(+VLOOKUP("LEBALF"&amp;A27,'Main File'!A:O,9,0),0)</f>
        <v>5.8681524709355469E-2</v>
      </c>
      <c r="F27" s="28">
        <f>IFERROR(+VLOOKUP("LEBALF"&amp;A27,'Main File'!A:O,10,0),0)</f>
        <v>2.5847317625664505</v>
      </c>
      <c r="G27" s="28">
        <f>IFERROR(+VLOOKUP("LEBALF"&amp;A27,'Main File'!A:O,11,0),0)</f>
        <v>0.32410522883582565</v>
      </c>
      <c r="H27" s="28">
        <f>IFERROR(+VLOOKUP("LEBALF"&amp;A27,'Main File'!A:O,12,0),0)</f>
        <v>0</v>
      </c>
      <c r="I27" s="28">
        <f>IFERROR(+VLOOKUP("LEBALF"&amp;A27,'Main File'!A:O,13,0),0)</f>
        <v>0.2</v>
      </c>
      <c r="J27" s="28">
        <f>IFERROR(+VLOOKUP("LEBALF"&amp;A27,'Main File'!A:O,14,0),0)</f>
        <v>5.8339515326778967E-2</v>
      </c>
      <c r="K27" s="28">
        <f>IFERROR(+VLOOKUP("LEBALF"&amp;A27,'Main File'!A:O,15,0),0)</f>
        <v>0.58244474416260461</v>
      </c>
    </row>
    <row r="28" spans="1:11" x14ac:dyDescent="0.25">
      <c r="A28" s="9">
        <f t="shared" si="0"/>
        <v>43184</v>
      </c>
      <c r="B28" s="28">
        <f>IFERROR(+VLOOKUP("LEBALF"&amp;A28,'Main File'!A:O,6,0),0)</f>
        <v>2.3260501066297521</v>
      </c>
      <c r="C28" s="28">
        <f>IFERROR(+VLOOKUP("LEBALF"&amp;A28,'Main File'!A:O,7,0),0)</f>
        <v>0</v>
      </c>
      <c r="D28" s="28">
        <f>IFERROR(+VLOOKUP("LEBALF"&amp;A28,'Main File'!A:O,8,0),0)</f>
        <v>0.2</v>
      </c>
      <c r="E28" s="28">
        <f>IFERROR(+VLOOKUP("LEBALF"&amp;A28,'Main File'!A:O,9,0),0)</f>
        <v>5.8681744411176635E-2</v>
      </c>
      <c r="F28" s="28">
        <f>IFERROR(+VLOOKUP("LEBALF"&amp;A28,'Main File'!A:O,10,0),0)</f>
        <v>2.584731851040929</v>
      </c>
      <c r="G28" s="28">
        <f>IFERROR(+VLOOKUP("LEBALF"&amp;A28,'Main File'!A:O,11,0),0)</f>
        <v>0.32410632345616402</v>
      </c>
      <c r="H28" s="28">
        <f>IFERROR(+VLOOKUP("LEBALF"&amp;A28,'Main File'!A:O,12,0),0)</f>
        <v>0</v>
      </c>
      <c r="I28" s="28">
        <f>IFERROR(+VLOOKUP("LEBALF"&amp;A28,'Main File'!A:O,13,0),0)</f>
        <v>0.2</v>
      </c>
      <c r="J28" s="28">
        <f>IFERROR(+VLOOKUP("LEBALF"&amp;A28,'Main File'!A:O,14,0),0)</f>
        <v>5.8338213572468933E-2</v>
      </c>
      <c r="K28" s="28">
        <f>IFERROR(+VLOOKUP("LEBALF"&amp;A28,'Main File'!A:O,15,0),0)</f>
        <v>0.58244453702863297</v>
      </c>
    </row>
    <row r="29" spans="1:11" x14ac:dyDescent="0.25">
      <c r="A29" s="9">
        <f t="shared" si="0"/>
        <v>43185</v>
      </c>
      <c r="B29" s="28">
        <f>IFERROR(+VLOOKUP("LEBALF"&amp;A29,'Main File'!A:O,6,0),0)</f>
        <v>2.2545719775230562</v>
      </c>
      <c r="C29" s="28">
        <f>IFERROR(+VLOOKUP("LEBALF"&amp;A29,'Main File'!A:O,7,0),0)</f>
        <v>0</v>
      </c>
      <c r="D29" s="28">
        <f>IFERROR(+VLOOKUP("LEBALF"&amp;A29,'Main File'!A:O,8,0),0)</f>
        <v>0.2</v>
      </c>
      <c r="E29" s="28">
        <f>IFERROR(+VLOOKUP("LEBALF"&amp;A29,'Main File'!A:O,9,0),0)</f>
        <v>4.5816093251330271E-2</v>
      </c>
      <c r="F29" s="28">
        <f>IFERROR(+VLOOKUP("LEBALF"&amp;A29,'Main File'!A:O,10,0),0)</f>
        <v>2.5003880707743864</v>
      </c>
      <c r="G29" s="28">
        <f>IFERROR(+VLOOKUP("LEBALF"&amp;A29,'Main File'!A:O,11,0),0)</f>
        <v>0.25264799145439454</v>
      </c>
      <c r="H29" s="28">
        <f>IFERROR(+VLOOKUP("LEBALF"&amp;A29,'Main File'!A:O,12,0),0)</f>
        <v>0</v>
      </c>
      <c r="I29" s="28">
        <f>IFERROR(+VLOOKUP("LEBALF"&amp;A29,'Main File'!A:O,13,0),0)</f>
        <v>0.2</v>
      </c>
      <c r="J29" s="28">
        <f>IFERROR(+VLOOKUP("LEBALF"&amp;A29,'Main File'!A:O,14,0),0)</f>
        <v>4.5478163062971415E-2</v>
      </c>
      <c r="K29" s="28">
        <f>IFERROR(+VLOOKUP("LEBALF"&amp;A29,'Main File'!A:O,15,0),0)</f>
        <v>0.49812615451736597</v>
      </c>
    </row>
    <row r="30" spans="1:11" x14ac:dyDescent="0.25">
      <c r="A30" s="9">
        <f t="shared" si="0"/>
        <v>43186</v>
      </c>
      <c r="B30" s="28">
        <f>IFERROR(+VLOOKUP("LEBALF"&amp;A30,'Main File'!A:O,6,0),0)</f>
        <v>0</v>
      </c>
      <c r="C30" s="28">
        <f>IFERROR(+VLOOKUP("LEBALF"&amp;A30,'Main File'!A:O,7,0),0)</f>
        <v>0</v>
      </c>
      <c r="D30" s="28">
        <f>IFERROR(+VLOOKUP("LEBALF"&amp;A30,'Main File'!A:O,8,0),0)</f>
        <v>0</v>
      </c>
      <c r="E30" s="28">
        <f>IFERROR(+VLOOKUP("LEBALF"&amp;A30,'Main File'!A:O,9,0),0)</f>
        <v>0</v>
      </c>
      <c r="F30" s="28">
        <f>IFERROR(+VLOOKUP("LEBALF"&amp;A30,'Main File'!A:O,10,0),0)</f>
        <v>0</v>
      </c>
      <c r="G30" s="28">
        <f>IFERROR(+VLOOKUP("LEBALF"&amp;A30,'Main File'!A:O,11,0),0)</f>
        <v>0</v>
      </c>
      <c r="H30" s="28">
        <f>IFERROR(+VLOOKUP("LEBALF"&amp;A30,'Main File'!A:O,12,0),0)</f>
        <v>0</v>
      </c>
      <c r="I30" s="28">
        <f>IFERROR(+VLOOKUP("LEBALF"&amp;A30,'Main File'!A:O,13,0),0)</f>
        <v>0</v>
      </c>
      <c r="J30" s="28">
        <f>IFERROR(+VLOOKUP("LEBALF"&amp;A30,'Main File'!A:O,14,0),0)</f>
        <v>0</v>
      </c>
      <c r="K30" s="28">
        <f>IFERROR(+VLOOKUP("LEBALF"&amp;A30,'Main File'!A:O,15,0),0)</f>
        <v>0</v>
      </c>
    </row>
    <row r="31" spans="1:11" x14ac:dyDescent="0.25">
      <c r="A31" s="9">
        <f t="shared" si="0"/>
        <v>43187</v>
      </c>
      <c r="B31" s="28">
        <f>IFERROR(+VLOOKUP("LEBALF"&amp;A31,'Main File'!A:O,6,0),0)</f>
        <v>0</v>
      </c>
      <c r="C31" s="28">
        <f>IFERROR(+VLOOKUP("LEBALF"&amp;A31,'Main File'!A:O,7,0),0)</f>
        <v>0</v>
      </c>
      <c r="D31" s="28">
        <f>IFERROR(+VLOOKUP("LEBALF"&amp;A31,'Main File'!A:O,8,0),0)</f>
        <v>0</v>
      </c>
      <c r="E31" s="28">
        <f>IFERROR(+VLOOKUP("LEBALF"&amp;A31,'Main File'!A:O,9,0),0)</f>
        <v>0</v>
      </c>
      <c r="F31" s="28">
        <f>IFERROR(+VLOOKUP("LEBALF"&amp;A31,'Main File'!A:O,10,0),0)</f>
        <v>0</v>
      </c>
      <c r="G31" s="28">
        <f>IFERROR(+VLOOKUP("LEBALF"&amp;A31,'Main File'!A:O,11,0),0)</f>
        <v>0</v>
      </c>
      <c r="H31" s="28">
        <f>IFERROR(+VLOOKUP("LEBALF"&amp;A31,'Main File'!A:O,12,0),0)</f>
        <v>0</v>
      </c>
      <c r="I31" s="28">
        <f>IFERROR(+VLOOKUP("LEBALF"&amp;A31,'Main File'!A:O,13,0),0)</f>
        <v>0</v>
      </c>
      <c r="J31" s="28">
        <f>IFERROR(+VLOOKUP("LEBALF"&amp;A31,'Main File'!A:O,14,0),0)</f>
        <v>0</v>
      </c>
      <c r="K31" s="28">
        <f>IFERROR(+VLOOKUP("LEBALF"&amp;A31,'Main File'!A:O,15,0),0)</f>
        <v>0</v>
      </c>
    </row>
    <row r="32" spans="1:11" x14ac:dyDescent="0.25">
      <c r="A32" s="9">
        <f t="shared" si="0"/>
        <v>43188</v>
      </c>
      <c r="B32" s="28">
        <f>IFERROR(+VLOOKUP("LEBALF"&amp;A32,'Main File'!A:O,6,0),0)</f>
        <v>0</v>
      </c>
      <c r="C32" s="28">
        <f>IFERROR(+VLOOKUP("LEBALF"&amp;A32,'Main File'!A:O,7,0),0)</f>
        <v>0</v>
      </c>
      <c r="D32" s="28">
        <f>IFERROR(+VLOOKUP("LEBALF"&amp;A32,'Main File'!A:O,8,0),0)</f>
        <v>0</v>
      </c>
      <c r="E32" s="28">
        <f>IFERROR(+VLOOKUP("LEBALF"&amp;A32,'Main File'!A:O,9,0),0)</f>
        <v>0</v>
      </c>
      <c r="F32" s="28">
        <f>IFERROR(+VLOOKUP("LEBALF"&amp;A32,'Main File'!A:O,10,0),0)</f>
        <v>0</v>
      </c>
      <c r="G32" s="28">
        <f>IFERROR(+VLOOKUP("LEBALF"&amp;A32,'Main File'!A:O,11,0),0)</f>
        <v>0</v>
      </c>
      <c r="H32" s="28">
        <f>IFERROR(+VLOOKUP("LEBALF"&amp;A32,'Main File'!A:O,12,0),0)</f>
        <v>0</v>
      </c>
      <c r="I32" s="28">
        <f>IFERROR(+VLOOKUP("LEBALF"&amp;A32,'Main File'!A:O,13,0),0)</f>
        <v>0</v>
      </c>
      <c r="J32" s="28">
        <f>IFERROR(+VLOOKUP("LEBALF"&amp;A32,'Main File'!A:O,14,0),0)</f>
        <v>0</v>
      </c>
      <c r="K32" s="28">
        <f>IFERROR(+VLOOKUP("LEBALF"&amp;A32,'Main File'!A:O,15,0),0)</f>
        <v>0</v>
      </c>
    </row>
    <row r="33" spans="1:11" x14ac:dyDescent="0.25">
      <c r="A33" s="9">
        <f t="shared" si="0"/>
        <v>43189</v>
      </c>
      <c r="B33" s="28">
        <f>IFERROR(+VLOOKUP("LEBALF"&amp;A33,'Main File'!A:O,6,0),0)</f>
        <v>0</v>
      </c>
      <c r="C33" s="28">
        <f>IFERROR(+VLOOKUP("LEBALF"&amp;A33,'Main File'!A:O,7,0),0)</f>
        <v>0</v>
      </c>
      <c r="D33" s="28">
        <f>IFERROR(+VLOOKUP("LEBALF"&amp;A33,'Main File'!A:O,8,0),0)</f>
        <v>0</v>
      </c>
      <c r="E33" s="28">
        <f>IFERROR(+VLOOKUP("LEBALF"&amp;A33,'Main File'!A:O,9,0),0)</f>
        <v>0</v>
      </c>
      <c r="F33" s="28">
        <f>IFERROR(+VLOOKUP("LEBALF"&amp;A33,'Main File'!A:O,10,0),0)</f>
        <v>0</v>
      </c>
      <c r="G33" s="28">
        <f>IFERROR(+VLOOKUP("LEBALF"&amp;A33,'Main File'!A:O,11,0),0)</f>
        <v>0</v>
      </c>
      <c r="H33" s="28">
        <f>IFERROR(+VLOOKUP("LEBALF"&amp;A33,'Main File'!A:O,12,0),0)</f>
        <v>0</v>
      </c>
      <c r="I33" s="28">
        <f>IFERROR(+VLOOKUP("LEBALF"&amp;A33,'Main File'!A:O,13,0),0)</f>
        <v>0</v>
      </c>
      <c r="J33" s="28">
        <f>IFERROR(+VLOOKUP("LEBALF"&amp;A33,'Main File'!A:O,14,0),0)</f>
        <v>0</v>
      </c>
      <c r="K33" s="28">
        <f>IFERROR(+VLOOKUP("LEBALF"&amp;A33,'Main File'!A:O,15,0),0)</f>
        <v>0</v>
      </c>
    </row>
    <row r="34" spans="1:11" x14ac:dyDescent="0.25">
      <c r="A34" s="9">
        <f t="shared" si="0"/>
        <v>43190</v>
      </c>
      <c r="B34" s="28">
        <f>IFERROR(+VLOOKUP("LEBALF"&amp;A34,'Main File'!A:O,6,0),0)</f>
        <v>0</v>
      </c>
      <c r="C34" s="28">
        <f>IFERROR(+VLOOKUP("LEBALF"&amp;A34,'Main File'!A:O,7,0),0)</f>
        <v>0</v>
      </c>
      <c r="D34" s="28">
        <f>IFERROR(+VLOOKUP("LEBALF"&amp;A34,'Main File'!A:O,8,0),0)</f>
        <v>0</v>
      </c>
      <c r="E34" s="28">
        <f>IFERROR(+VLOOKUP("LEBALF"&amp;A34,'Main File'!A:O,9,0),0)</f>
        <v>0</v>
      </c>
      <c r="F34" s="28">
        <f>IFERROR(+VLOOKUP("LEBALF"&amp;A34,'Main File'!A:O,10,0),0)</f>
        <v>0</v>
      </c>
      <c r="G34" s="28">
        <f>IFERROR(+VLOOKUP("LEBALF"&amp;A34,'Main File'!A:O,11,0),0)</f>
        <v>0</v>
      </c>
      <c r="H34" s="28">
        <f>IFERROR(+VLOOKUP("LEBALF"&amp;A34,'Main File'!A:O,12,0),0)</f>
        <v>0</v>
      </c>
      <c r="I34" s="28">
        <f>IFERROR(+VLOOKUP("LEBALF"&amp;A34,'Main File'!A:O,13,0),0)</f>
        <v>0</v>
      </c>
      <c r="J34" s="28">
        <f>IFERROR(+VLOOKUP("LEBALF"&amp;A34,'Main File'!A:O,14,0),0)</f>
        <v>0</v>
      </c>
      <c r="K34" s="28">
        <f>IFERROR(+VLOOKUP("LEBALF"&amp;A34,'Main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Banking and Financial Services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IFERROR(+VLOOKUP("LEBFSF"&amp;A4,'Main File'!A:O,6,0),0)</f>
        <v>2.5001424600590103</v>
      </c>
      <c r="C4" s="28">
        <f>IFERROR(+VLOOKUP("LEBFSF"&amp;A4,'Main File'!A:O,7,0),0)</f>
        <v>0.30002473532526475</v>
      </c>
      <c r="D4" s="28">
        <f>IFERROR(+VLOOKUP("LEBFSF"&amp;A4,'Main File'!A:O,8,0),0)</f>
        <v>0.2</v>
      </c>
      <c r="E4" s="28">
        <f>IFERROR(+VLOOKUP("LEBFSF"&amp;A4,'Main File'!A:O,9,0),0)</f>
        <v>0.21961910626954254</v>
      </c>
      <c r="F4" s="28">
        <f>IFERROR(+VLOOKUP("LEBFSF"&amp;A4,'Main File'!A:O,10,0),0)</f>
        <v>3.219786301653818</v>
      </c>
      <c r="G4" s="28">
        <f>IFERROR(+VLOOKUP("LEBFSF"&amp;A4,'Main File'!A:O,11,0),0)</f>
        <v>1.0359570797907747</v>
      </c>
      <c r="H4" s="28">
        <f>IFERROR(+VLOOKUP("LEBFSF"&amp;A4,'Main File'!A:O,12,0),0)</f>
        <v>0</v>
      </c>
      <c r="I4" s="28">
        <f>IFERROR(+VLOOKUP("LEBFSF"&amp;A4,'Main File'!A:O,13,0),0)</f>
        <v>0.2</v>
      </c>
      <c r="J4" s="28">
        <f>IFERROR(+VLOOKUP("LEBFSF"&amp;A4,'Main File'!A:O,14,0),0)</f>
        <v>0.20807358245635937</v>
      </c>
      <c r="K4" s="28">
        <f>IFERROR(+VLOOKUP("LEBFSF"&amp;A4,'Main File'!A:O,15,0),0)</f>
        <v>1.4440306622471339</v>
      </c>
    </row>
    <row r="5" spans="1:14" x14ac:dyDescent="0.25">
      <c r="A5" s="9">
        <v>43161</v>
      </c>
      <c r="B5" s="28">
        <f>IFERROR(+VLOOKUP("LEBFSF"&amp;A5,'Main File'!A:O,6,0),0)</f>
        <v>2.5001438867587762</v>
      </c>
      <c r="C5" s="28">
        <f>IFERROR(+VLOOKUP("LEBFSF"&amp;A5,'Main File'!A:O,7,0),0)</f>
        <v>0.30002419643765915</v>
      </c>
      <c r="D5" s="28">
        <f>IFERROR(+VLOOKUP("LEBFSF"&amp;A5,'Main File'!A:O,8,0),0)</f>
        <v>0.2</v>
      </c>
      <c r="E5" s="28">
        <f>IFERROR(+VLOOKUP("LEBFSF"&amp;A5,'Main File'!A:O,9,0),0)</f>
        <v>0.21961964389716876</v>
      </c>
      <c r="F5" s="28">
        <f>IFERROR(+VLOOKUP("LEBFSF"&amp;A5,'Main File'!A:O,10,0),0)</f>
        <v>3.2197877270936042</v>
      </c>
      <c r="G5" s="28">
        <f>IFERROR(+VLOOKUP("LEBFSF"&amp;A5,'Main File'!A:O,11,0),0)</f>
        <v>1.0368524277571367</v>
      </c>
      <c r="H5" s="28">
        <f>IFERROR(+VLOOKUP("LEBFSF"&amp;A5,'Main File'!A:O,12,0),0)</f>
        <v>0</v>
      </c>
      <c r="I5" s="28">
        <f>IFERROR(+VLOOKUP("LEBFSF"&amp;A5,'Main File'!A:O,13,0),0)</f>
        <v>0.2</v>
      </c>
      <c r="J5" s="28">
        <f>IFERROR(+VLOOKUP("LEBFSF"&amp;A5,'Main File'!A:O,14,0),0)</f>
        <v>0.20823295669882652</v>
      </c>
      <c r="K5" s="28">
        <f>IFERROR(+VLOOKUP("LEBFSF"&amp;A5,'Main File'!A:O,15,0),0)</f>
        <v>1.4450853844559632</v>
      </c>
    </row>
    <row r="6" spans="1:14" x14ac:dyDescent="0.25">
      <c r="A6" s="9">
        <f>+A5+1</f>
        <v>43162</v>
      </c>
      <c r="B6" s="28">
        <f>IFERROR(+VLOOKUP("LEBFSF"&amp;A6,'Main File'!A:O,6,0),0)</f>
        <v>2.5001432775885299</v>
      </c>
      <c r="C6" s="28">
        <f>IFERROR(+VLOOKUP("LEBFSF"&amp;A6,'Main File'!A:O,7,0),0)</f>
        <v>0.30002450255458035</v>
      </c>
      <c r="D6" s="28">
        <f>IFERROR(+VLOOKUP("LEBFSF"&amp;A6,'Main File'!A:O,8,0),0)</f>
        <v>0.2</v>
      </c>
      <c r="E6" s="28">
        <f>IFERROR(+VLOOKUP("LEBFSF"&amp;A6,'Main File'!A:O,9,0),0)</f>
        <v>0.21961987484151027</v>
      </c>
      <c r="F6" s="28">
        <f>IFERROR(+VLOOKUP("LEBFSF"&amp;A6,'Main File'!A:O,10,0),0)</f>
        <v>3.2197876549846205</v>
      </c>
      <c r="G6" s="28">
        <f>IFERROR(+VLOOKUP("LEBFSF"&amp;A6,'Main File'!A:O,11,0),0)</f>
        <v>1.0368547185524069</v>
      </c>
      <c r="H6" s="28">
        <f>IFERROR(+VLOOKUP("LEBFSF"&amp;A6,'Main File'!A:O,12,0),0)</f>
        <v>0</v>
      </c>
      <c r="I6" s="28">
        <f>IFERROR(+VLOOKUP("LEBFSF"&amp;A6,'Main File'!A:O,13,0),0)</f>
        <v>0.2</v>
      </c>
      <c r="J6" s="28">
        <f>IFERROR(+VLOOKUP("LEBFSF"&amp;A6,'Main File'!A:O,14,0),0)</f>
        <v>0.2082306119085367</v>
      </c>
      <c r="K6" s="28">
        <f>IFERROR(+VLOOKUP("LEBFSF"&amp;A6,'Main File'!A:O,15,0),0)</f>
        <v>1.4450853304609435</v>
      </c>
    </row>
    <row r="7" spans="1:14" x14ac:dyDescent="0.25">
      <c r="A7" s="9">
        <f t="shared" ref="A7:A34" si="0">+A6+1</f>
        <v>43163</v>
      </c>
      <c r="B7" s="28">
        <f>IFERROR(+VLOOKUP("LEBFSF"&amp;A7,'Main File'!A:O,6,0),0)</f>
        <v>2.5001437695224942</v>
      </c>
      <c r="C7" s="28">
        <f>IFERROR(+VLOOKUP("LEBFSF"&amp;A7,'Main File'!A:O,7,0),0)</f>
        <v>0.30002424688325025</v>
      </c>
      <c r="D7" s="28">
        <f>IFERROR(+VLOOKUP("LEBFSF"&amp;A7,'Main File'!A:O,8,0),0)</f>
        <v>0.2</v>
      </c>
      <c r="E7" s="28">
        <f>IFERROR(+VLOOKUP("LEBFSF"&amp;A7,'Main File'!A:O,9,0),0)</f>
        <v>0.21961898474078187</v>
      </c>
      <c r="F7" s="28">
        <f>IFERROR(+VLOOKUP("LEBFSF"&amp;A7,'Main File'!A:O,10,0),0)</f>
        <v>3.2197870011465266</v>
      </c>
      <c r="G7" s="28">
        <f>IFERROR(+VLOOKUP("LEBFSF"&amp;A7,'Main File'!A:O,11,0),0)</f>
        <v>1.0368486462589015</v>
      </c>
      <c r="H7" s="28">
        <f>IFERROR(+VLOOKUP("LEBFSF"&amp;A7,'Main File'!A:O,12,0),0)</f>
        <v>0</v>
      </c>
      <c r="I7" s="28">
        <f>IFERROR(+VLOOKUP("LEBFSF"&amp;A7,'Main File'!A:O,13,0),0)</f>
        <v>0.2</v>
      </c>
      <c r="J7" s="28">
        <f>IFERROR(+VLOOKUP("LEBFSF"&amp;A7,'Main File'!A:O,14,0),0)</f>
        <v>0.20823662788667299</v>
      </c>
      <c r="K7" s="28">
        <f>IFERROR(+VLOOKUP("LEBFSF"&amp;A7,'Main File'!A:O,15,0),0)</f>
        <v>1.4450852741455744</v>
      </c>
    </row>
    <row r="8" spans="1:14" x14ac:dyDescent="0.25">
      <c r="A8" s="9">
        <f t="shared" si="0"/>
        <v>43164</v>
      </c>
      <c r="B8" s="28">
        <f>IFERROR(+VLOOKUP("LEBFSF"&amp;A8,'Main File'!A:O,6,0),0)</f>
        <v>2.5001436042983287</v>
      </c>
      <c r="C8" s="28">
        <f>IFERROR(+VLOOKUP("LEBFSF"&amp;A8,'Main File'!A:O,7,0),0)</f>
        <v>0.30002420201910612</v>
      </c>
      <c r="D8" s="28">
        <f>IFERROR(+VLOOKUP("LEBFSF"&amp;A8,'Main File'!A:O,8,0),0)</f>
        <v>0.2</v>
      </c>
      <c r="E8" s="28">
        <f>IFERROR(+VLOOKUP("LEBFSF"&amp;A8,'Main File'!A:O,9,0),0)</f>
        <v>0.21961909220800566</v>
      </c>
      <c r="F8" s="28">
        <f>IFERROR(+VLOOKUP("LEBFSF"&amp;A8,'Main File'!A:O,10,0),0)</f>
        <v>3.2197868985254403</v>
      </c>
      <c r="G8" s="28">
        <f>IFERROR(+VLOOKUP("LEBFSF"&amp;A8,'Main File'!A:O,11,0),0)</f>
        <v>1.036585225569437</v>
      </c>
      <c r="H8" s="28">
        <f>IFERROR(+VLOOKUP("LEBFSF"&amp;A8,'Main File'!A:O,12,0),0)</f>
        <v>0</v>
      </c>
      <c r="I8" s="28">
        <f>IFERROR(+VLOOKUP("LEBFSF"&amp;A8,'Main File'!A:O,13,0),0)</f>
        <v>0.2</v>
      </c>
      <c r="J8" s="28">
        <f>IFERROR(+VLOOKUP("LEBFSF"&amp;A8,'Main File'!A:O,14,0),0)</f>
        <v>0.20819256237153347</v>
      </c>
      <c r="K8" s="28">
        <f>IFERROR(+VLOOKUP("LEBFSF"&amp;A8,'Main File'!A:O,15,0),0)</f>
        <v>1.4447777879409704</v>
      </c>
    </row>
    <row r="9" spans="1:14" x14ac:dyDescent="0.25">
      <c r="A9" s="9">
        <f t="shared" si="0"/>
        <v>43165</v>
      </c>
      <c r="B9" s="28">
        <f>IFERROR(+VLOOKUP("LEBFSF"&amp;A9,'Main File'!A:O,6,0),0)</f>
        <v>2.5001432120370053</v>
      </c>
      <c r="C9" s="28">
        <f>IFERROR(+VLOOKUP("LEBFSF"&amp;A9,'Main File'!A:O,7,0),0)</f>
        <v>0.30002459002686038</v>
      </c>
      <c r="D9" s="28">
        <f>IFERROR(+VLOOKUP("LEBFSF"&amp;A9,'Main File'!A:O,8,0),0)</f>
        <v>0.2</v>
      </c>
      <c r="E9" s="28">
        <f>IFERROR(+VLOOKUP("LEBFSF"&amp;A9,'Main File'!A:O,9,0),0)</f>
        <v>0.21961904274039562</v>
      </c>
      <c r="F9" s="28">
        <f>IFERROR(+VLOOKUP("LEBFSF"&amp;A9,'Main File'!A:O,10,0),0)</f>
        <v>3.2197868448042612</v>
      </c>
      <c r="G9" s="28">
        <f>IFERROR(+VLOOKUP("LEBFSF"&amp;A9,'Main File'!A:O,11,0),0)</f>
        <v>1.0362024855782113</v>
      </c>
      <c r="H9" s="28">
        <f>IFERROR(+VLOOKUP("LEBFSF"&amp;A9,'Main File'!A:O,12,0),0)</f>
        <v>0</v>
      </c>
      <c r="I9" s="28">
        <f>IFERROR(+VLOOKUP("LEBFSF"&amp;A9,'Main File'!A:O,13,0),0)</f>
        <v>0.2</v>
      </c>
      <c r="J9" s="28">
        <f>IFERROR(+VLOOKUP("LEBFSF"&amp;A9,'Main File'!A:O,14,0),0)</f>
        <v>0.20812340818505853</v>
      </c>
      <c r="K9" s="28">
        <f>IFERROR(+VLOOKUP("LEBFSF"&amp;A9,'Main File'!A:O,15,0),0)</f>
        <v>1.4443258937632697</v>
      </c>
    </row>
    <row r="10" spans="1:14" x14ac:dyDescent="0.25">
      <c r="A10" s="9">
        <f t="shared" si="0"/>
        <v>43166</v>
      </c>
      <c r="B10" s="28">
        <f>IFERROR(+VLOOKUP("LEBFSF"&amp;A10,'Main File'!A:O,6,0),0)</f>
        <v>2.5001435664968499</v>
      </c>
      <c r="C10" s="28">
        <f>IFERROR(+VLOOKUP("LEBFSF"&amp;A10,'Main File'!A:O,7,0),0)</f>
        <v>0.30002449266854347</v>
      </c>
      <c r="D10" s="28">
        <f>IFERROR(+VLOOKUP("LEBFSF"&amp;A10,'Main File'!A:O,8,0),0)</f>
        <v>0.2</v>
      </c>
      <c r="E10" s="28">
        <f>IFERROR(+VLOOKUP("LEBFSF"&amp;A10,'Main File'!A:O,9,0),0)</f>
        <v>0.21961930638098487</v>
      </c>
      <c r="F10" s="28">
        <f>IFERROR(+VLOOKUP("LEBFSF"&amp;A10,'Main File'!A:O,10,0),0)</f>
        <v>3.2197873655463782</v>
      </c>
      <c r="G10" s="28">
        <f>IFERROR(+VLOOKUP("LEBFSF"&amp;A10,'Main File'!A:O,11,0),0)</f>
        <v>1.0361856558545883</v>
      </c>
      <c r="H10" s="28">
        <f>IFERROR(+VLOOKUP("LEBFSF"&amp;A10,'Main File'!A:O,12,0),0)</f>
        <v>0</v>
      </c>
      <c r="I10" s="28">
        <f>IFERROR(+VLOOKUP("LEBFSF"&amp;A10,'Main File'!A:O,13,0),0)</f>
        <v>0.2</v>
      </c>
      <c r="J10" s="28">
        <f>IFERROR(+VLOOKUP("LEBFSF"&amp;A10,'Main File'!A:O,14,0),0)</f>
        <v>0.20811757304992951</v>
      </c>
      <c r="K10" s="28">
        <f>IFERROR(+VLOOKUP("LEBFSF"&amp;A10,'Main File'!A:O,15,0),0)</f>
        <v>1.4443032289045177</v>
      </c>
    </row>
    <row r="11" spans="1:14" x14ac:dyDescent="0.25">
      <c r="A11" s="9">
        <f t="shared" si="0"/>
        <v>43167</v>
      </c>
      <c r="B11" s="28">
        <f>IFERROR(+VLOOKUP("LEBFSF"&amp;A11,'Main File'!A:O,6,0),0)</f>
        <v>2.5001438586279412</v>
      </c>
      <c r="C11" s="28">
        <f>IFERROR(+VLOOKUP("LEBFSF"&amp;A11,'Main File'!A:O,7,0),0)</f>
        <v>0.30002469064716331</v>
      </c>
      <c r="D11" s="28">
        <f>IFERROR(+VLOOKUP("LEBFSF"&amp;A11,'Main File'!A:O,8,0),0)</f>
        <v>0.2</v>
      </c>
      <c r="E11" s="28">
        <f>IFERROR(+VLOOKUP("LEBFSF"&amp;A11,'Main File'!A:O,9,0),0)</f>
        <v>0.21961955043016371</v>
      </c>
      <c r="F11" s="28">
        <f>IFERROR(+VLOOKUP("LEBFSF"&amp;A11,'Main File'!A:O,10,0),0)</f>
        <v>3.2197880997052688</v>
      </c>
      <c r="G11" s="28">
        <f>IFERROR(+VLOOKUP("LEBFSF"&amp;A11,'Main File'!A:O,11,0),0)</f>
        <v>1.0380692737513646</v>
      </c>
      <c r="H11" s="28">
        <f>IFERROR(+VLOOKUP("LEBFSF"&amp;A11,'Main File'!A:O,12,0),0)</f>
        <v>0</v>
      </c>
      <c r="I11" s="28">
        <f>IFERROR(+VLOOKUP("LEBFSF"&amp;A11,'Main File'!A:O,13,0),0)</f>
        <v>0.2</v>
      </c>
      <c r="J11" s="28">
        <f>IFERROR(+VLOOKUP("LEBFSF"&amp;A11,'Main File'!A:O,14,0),0)</f>
        <v>0.20846205382932517</v>
      </c>
      <c r="K11" s="28">
        <f>IFERROR(+VLOOKUP("LEBFSF"&amp;A11,'Main File'!A:O,15,0),0)</f>
        <v>1.4465313275806897</v>
      </c>
    </row>
    <row r="12" spans="1:14" x14ac:dyDescent="0.25">
      <c r="A12" s="9">
        <f t="shared" si="0"/>
        <v>43168</v>
      </c>
      <c r="B12" s="28">
        <f>IFERROR(+VLOOKUP("LEBFSF"&amp;A12,'Main File'!A:O,6,0),0)</f>
        <v>2.5001419360056754</v>
      </c>
      <c r="C12" s="28">
        <f>IFERROR(+VLOOKUP("LEBFSF"&amp;A12,'Main File'!A:O,7,0),0)</f>
        <v>0.30002419289549587</v>
      </c>
      <c r="D12" s="28">
        <f>IFERROR(+VLOOKUP("LEBFSF"&amp;A12,'Main File'!A:O,8,0),0)</f>
        <v>0.2</v>
      </c>
      <c r="E12" s="28">
        <f>IFERROR(+VLOOKUP("LEBFSF"&amp;A12,'Main File'!A:O,9,0),0)</f>
        <v>0.21961928584062176</v>
      </c>
      <c r="F12" s="28">
        <f>IFERROR(+VLOOKUP("LEBFSF"&amp;A12,'Main File'!A:O,10,0),0)</f>
        <v>3.2197854147417933</v>
      </c>
      <c r="G12" s="28">
        <f>IFERROR(+VLOOKUP("LEBFSF"&amp;A12,'Main File'!A:O,11,0),0)</f>
        <v>1.0364685764421573</v>
      </c>
      <c r="H12" s="28">
        <f>IFERROR(+VLOOKUP("LEBFSF"&amp;A12,'Main File'!A:O,12,0),0)</f>
        <v>0</v>
      </c>
      <c r="I12" s="28">
        <f>IFERROR(+VLOOKUP("LEBFSF"&amp;A12,'Main File'!A:O,13,0),0)</f>
        <v>0.2</v>
      </c>
      <c r="J12" s="28">
        <f>IFERROR(+VLOOKUP("LEBFSF"&amp;A12,'Main File'!A:O,14,0),0)</f>
        <v>0.20816833234726193</v>
      </c>
      <c r="K12" s="28">
        <f>IFERROR(+VLOOKUP("LEBFSF"&amp;A12,'Main File'!A:O,15,0),0)</f>
        <v>1.4446369087894191</v>
      </c>
    </row>
    <row r="13" spans="1:14" x14ac:dyDescent="0.25">
      <c r="A13" s="9">
        <f t="shared" si="0"/>
        <v>43169</v>
      </c>
      <c r="B13" s="28">
        <f>IFERROR(+VLOOKUP("LEBFSF"&amp;A13,'Main File'!A:O,6,0),0)</f>
        <v>2.5001428986063594</v>
      </c>
      <c r="C13" s="28">
        <f>IFERROR(+VLOOKUP("LEBFSF"&amp;A13,'Main File'!A:O,7,0),0)</f>
        <v>0.30002458003531701</v>
      </c>
      <c r="D13" s="28">
        <f>IFERROR(+VLOOKUP("LEBFSF"&amp;A13,'Main File'!A:O,8,0),0)</f>
        <v>0.2</v>
      </c>
      <c r="E13" s="28">
        <f>IFERROR(+VLOOKUP("LEBFSF"&amp;A13,'Main File'!A:O,9,0),0)</f>
        <v>0.21961786878701775</v>
      </c>
      <c r="F13" s="28">
        <f>IFERROR(+VLOOKUP("LEBFSF"&amp;A13,'Main File'!A:O,10,0),0)</f>
        <v>3.2197853474286946</v>
      </c>
      <c r="G13" s="28">
        <f>IFERROR(+VLOOKUP("LEBFSF"&amp;A13,'Main File'!A:O,11,0),0)</f>
        <v>1.0368620899407752</v>
      </c>
      <c r="H13" s="28">
        <f>IFERROR(+VLOOKUP("LEBFSF"&amp;A13,'Main File'!A:O,12,0),0)</f>
        <v>0</v>
      </c>
      <c r="I13" s="28">
        <f>IFERROR(+VLOOKUP("LEBFSF"&amp;A13,'Main File'!A:O,13,0),0)</f>
        <v>0.2</v>
      </c>
      <c r="J13" s="28">
        <f>IFERROR(+VLOOKUP("LEBFSF"&amp;A13,'Main File'!A:O,14,0),0)</f>
        <v>0.20824993184205817</v>
      </c>
      <c r="K13" s="28">
        <f>IFERROR(+VLOOKUP("LEBFSF"&amp;A13,'Main File'!A:O,15,0),0)</f>
        <v>1.4451120217828333</v>
      </c>
    </row>
    <row r="14" spans="1:14" x14ac:dyDescent="0.25">
      <c r="A14" s="9">
        <f t="shared" si="0"/>
        <v>43170</v>
      </c>
      <c r="B14" s="28">
        <f>IFERROR(+VLOOKUP("LEBFSF"&amp;A14,'Main File'!A:O,6,0),0)</f>
        <v>2.5001431913103547</v>
      </c>
      <c r="C14" s="28">
        <f>IFERROR(+VLOOKUP("LEBFSF"&amp;A14,'Main File'!A:O,7,0),0)</f>
        <v>0.30002440260072433</v>
      </c>
      <c r="D14" s="28">
        <f>IFERROR(+VLOOKUP("LEBFSF"&amp;A14,'Main File'!A:O,8,0),0)</f>
        <v>0.2</v>
      </c>
      <c r="E14" s="28">
        <f>IFERROR(+VLOOKUP("LEBFSF"&amp;A14,'Main File'!A:O,9,0),0)</f>
        <v>0.21961910077735397</v>
      </c>
      <c r="F14" s="28">
        <f>IFERROR(+VLOOKUP("LEBFSF"&amp;A14,'Main File'!A:O,10,0),0)</f>
        <v>3.219786694688433</v>
      </c>
      <c r="G14" s="28">
        <f>IFERROR(+VLOOKUP("LEBFSF"&amp;A14,'Main File'!A:O,11,0),0)</f>
        <v>1.0368609279941152</v>
      </c>
      <c r="H14" s="28">
        <f>IFERROR(+VLOOKUP("LEBFSF"&amp;A14,'Main File'!A:O,12,0),0)</f>
        <v>0</v>
      </c>
      <c r="I14" s="28">
        <f>IFERROR(+VLOOKUP("LEBFSF"&amp;A14,'Main File'!A:O,13,0),0)</f>
        <v>0.2</v>
      </c>
      <c r="J14" s="28">
        <f>IFERROR(+VLOOKUP("LEBFSF"&amp;A14,'Main File'!A:O,14,0),0)</f>
        <v>0.20824540945626382</v>
      </c>
      <c r="K14" s="28">
        <f>IFERROR(+VLOOKUP("LEBFSF"&amp;A14,'Main File'!A:O,15,0),0)</f>
        <v>1.445106337450379</v>
      </c>
    </row>
    <row r="15" spans="1:14" x14ac:dyDescent="0.25">
      <c r="A15" s="9">
        <f t="shared" si="0"/>
        <v>43171</v>
      </c>
      <c r="B15" s="28">
        <f>IFERROR(+VLOOKUP("LEBFSF"&amp;A15,'Main File'!A:O,6,0),0)</f>
        <v>2.5001428407229409</v>
      </c>
      <c r="C15" s="28">
        <f>IFERROR(+VLOOKUP("LEBFSF"&amp;A15,'Main File'!A:O,7,0),0)</f>
        <v>0.30002453155888059</v>
      </c>
      <c r="D15" s="28">
        <f>IFERROR(+VLOOKUP("LEBFSF"&amp;A15,'Main File'!A:O,8,0),0)</f>
        <v>0.2</v>
      </c>
      <c r="E15" s="28">
        <f>IFERROR(+VLOOKUP("LEBFSF"&amp;A15,'Main File'!A:O,9,0),0)</f>
        <v>0.21962035322921533</v>
      </c>
      <c r="F15" s="28">
        <f>IFERROR(+VLOOKUP("LEBFSF"&amp;A15,'Main File'!A:O,10,0),0)</f>
        <v>3.2197877255110368</v>
      </c>
      <c r="G15" s="28">
        <f>IFERROR(+VLOOKUP("LEBFSF"&amp;A15,'Main File'!A:O,11,0),0)</f>
        <v>1.0371643613700012</v>
      </c>
      <c r="H15" s="28">
        <f>IFERROR(+VLOOKUP("LEBFSF"&amp;A15,'Main File'!A:O,12,0),0)</f>
        <v>0</v>
      </c>
      <c r="I15" s="28">
        <f>IFERROR(+VLOOKUP("LEBFSF"&amp;A15,'Main File'!A:O,13,0),0)</f>
        <v>0.2</v>
      </c>
      <c r="J15" s="28">
        <f>IFERROR(+VLOOKUP("LEBFSF"&amp;A15,'Main File'!A:O,14,0),0)</f>
        <v>0.20829024602437227</v>
      </c>
      <c r="K15" s="28">
        <f>IFERROR(+VLOOKUP("LEBFSF"&amp;A15,'Main File'!A:O,15,0),0)</f>
        <v>1.4454546073943735</v>
      </c>
    </row>
    <row r="16" spans="1:14" x14ac:dyDescent="0.25">
      <c r="A16" s="9">
        <f t="shared" si="0"/>
        <v>43172</v>
      </c>
      <c r="B16" s="28">
        <f>IFERROR(+VLOOKUP("LEBFSF"&amp;A16,'Main File'!A:O,6,0),0)</f>
        <v>2.5001420999968058</v>
      </c>
      <c r="C16" s="28">
        <f>IFERROR(+VLOOKUP("LEBFSF"&amp;A16,'Main File'!A:O,7,0),0)</f>
        <v>0.30002474450413741</v>
      </c>
      <c r="D16" s="28">
        <f>IFERROR(+VLOOKUP("LEBFSF"&amp;A16,'Main File'!A:O,8,0),0)</f>
        <v>0.2</v>
      </c>
      <c r="E16" s="28">
        <f>IFERROR(+VLOOKUP("LEBFSF"&amp;A16,'Main File'!A:O,9,0),0)</f>
        <v>0.2196198603475234</v>
      </c>
      <c r="F16" s="28">
        <f>IFERROR(+VLOOKUP("LEBFSF"&amp;A16,'Main File'!A:O,10,0),0)</f>
        <v>3.2197867048484667</v>
      </c>
      <c r="G16" s="28">
        <f>IFERROR(+VLOOKUP("LEBFSF"&amp;A16,'Main File'!A:O,11,0),0)</f>
        <v>1.0381830667667695</v>
      </c>
      <c r="H16" s="28">
        <f>IFERROR(+VLOOKUP("LEBFSF"&amp;A16,'Main File'!A:O,12,0),0)</f>
        <v>0</v>
      </c>
      <c r="I16" s="28">
        <f>IFERROR(+VLOOKUP("LEBFSF"&amp;A16,'Main File'!A:O,13,0),0)</f>
        <v>0.2</v>
      </c>
      <c r="J16" s="28">
        <f>IFERROR(+VLOOKUP("LEBFSF"&amp;A16,'Main File'!A:O,14,0),0)</f>
        <v>0.20847403199549491</v>
      </c>
      <c r="K16" s="28">
        <f>IFERROR(+VLOOKUP("LEBFSF"&amp;A16,'Main File'!A:O,15,0),0)</f>
        <v>1.4466570987622644</v>
      </c>
    </row>
    <row r="17" spans="1:11" x14ac:dyDescent="0.25">
      <c r="A17" s="9">
        <f t="shared" si="0"/>
        <v>43173</v>
      </c>
      <c r="B17" s="28">
        <f>IFERROR(+VLOOKUP("LEBFSF"&amp;A17,'Main File'!A:O,6,0),0)</f>
        <v>2.5001434714711781</v>
      </c>
      <c r="C17" s="28">
        <f>IFERROR(+VLOOKUP("LEBFSF"&amp;A17,'Main File'!A:O,7,0),0)</f>
        <v>0.30002443870942885</v>
      </c>
      <c r="D17" s="28">
        <f>IFERROR(+VLOOKUP("LEBFSF"&amp;A17,'Main File'!A:O,8,0),0)</f>
        <v>0.2</v>
      </c>
      <c r="E17" s="28">
        <f>IFERROR(+VLOOKUP("LEBFSF"&amp;A17,'Main File'!A:O,9,0),0)</f>
        <v>0.21961844711086412</v>
      </c>
      <c r="F17" s="28">
        <f>IFERROR(+VLOOKUP("LEBFSF"&amp;A17,'Main File'!A:O,10,0),0)</f>
        <v>3.2197863572914711</v>
      </c>
      <c r="G17" s="28">
        <f>IFERROR(+VLOOKUP("LEBFSF"&amp;A17,'Main File'!A:O,11,0),0)</f>
        <v>1.0372381889574134</v>
      </c>
      <c r="H17" s="28">
        <f>IFERROR(+VLOOKUP("LEBFSF"&amp;A17,'Main File'!A:O,12,0),0)</f>
        <v>0</v>
      </c>
      <c r="I17" s="28">
        <f>IFERROR(+VLOOKUP("LEBFSF"&amp;A17,'Main File'!A:O,13,0),0)</f>
        <v>0.2</v>
      </c>
      <c r="J17" s="28">
        <f>IFERROR(+VLOOKUP("LEBFSF"&amp;A17,'Main File'!A:O,14,0),0)</f>
        <v>0.20831723935624816</v>
      </c>
      <c r="K17" s="28">
        <f>IFERROR(+VLOOKUP("LEBFSF"&amp;A17,'Main File'!A:O,15,0),0)</f>
        <v>1.4455554283136616</v>
      </c>
    </row>
    <row r="18" spans="1:11" x14ac:dyDescent="0.25">
      <c r="A18" s="9">
        <f t="shared" si="0"/>
        <v>43174</v>
      </c>
      <c r="B18" s="28">
        <f>IFERROR(+VLOOKUP("LEBFSF"&amp;A18,'Main File'!A:O,6,0),0)</f>
        <v>2.5001206623957195</v>
      </c>
      <c r="C18" s="28">
        <f>IFERROR(+VLOOKUP("LEBFSF"&amp;A18,'Main File'!A:O,7,0),0)</f>
        <v>0</v>
      </c>
      <c r="D18" s="28">
        <f>IFERROR(+VLOOKUP("LEBFSF"&amp;A18,'Main File'!A:O,8,0),0)</f>
        <v>0.2</v>
      </c>
      <c r="E18" s="28">
        <f>IFERROR(+VLOOKUP("LEBFSF"&amp;A18,'Main File'!A:O,9,0),0)</f>
        <v>0.21961803013842593</v>
      </c>
      <c r="F18" s="28">
        <f>IFERROR(+VLOOKUP("LEBFSF"&amp;A18,'Main File'!A:O,10,0),0)</f>
        <v>2.9197386925341458</v>
      </c>
      <c r="G18" s="28">
        <f>IFERROR(+VLOOKUP("LEBFSF"&amp;A18,'Main File'!A:O,11,0),0)</f>
        <v>1.0367288558641019</v>
      </c>
      <c r="H18" s="28">
        <f>IFERROR(+VLOOKUP("LEBFSF"&amp;A18,'Main File'!A:O,12,0),0)</f>
        <v>0</v>
      </c>
      <c r="I18" s="28">
        <f>IFERROR(+VLOOKUP("LEBFSF"&amp;A18,'Main File'!A:O,13,0),0)</f>
        <v>0.2</v>
      </c>
      <c r="J18" s="28">
        <f>IFERROR(+VLOOKUP("LEBFSF"&amp;A18,'Main File'!A:O,14,0),0)</f>
        <v>0.20821477286413148</v>
      </c>
      <c r="K18" s="28">
        <f>IFERROR(+VLOOKUP("LEBFSF"&amp;A18,'Main File'!A:O,15,0),0)</f>
        <v>1.4449436287282333</v>
      </c>
    </row>
    <row r="19" spans="1:11" x14ac:dyDescent="0.25">
      <c r="A19" s="9">
        <f t="shared" si="0"/>
        <v>43175</v>
      </c>
      <c r="B19" s="28">
        <f>IFERROR(+VLOOKUP("LEBFSF"&amp;A19,'Main File'!A:O,6,0),0)</f>
        <v>2.5001209051876239</v>
      </c>
      <c r="C19" s="28">
        <f>IFERROR(+VLOOKUP("LEBFSF"&amp;A19,'Main File'!A:O,7,0),0)</f>
        <v>0</v>
      </c>
      <c r="D19" s="28">
        <f>IFERROR(+VLOOKUP("LEBFSF"&amp;A19,'Main File'!A:O,8,0),0)</f>
        <v>0.2</v>
      </c>
      <c r="E19" s="28">
        <f>IFERROR(+VLOOKUP("LEBFSF"&amp;A19,'Main File'!A:O,9,0),0)</f>
        <v>0.21961771014163128</v>
      </c>
      <c r="F19" s="28">
        <f>IFERROR(+VLOOKUP("LEBFSF"&amp;A19,'Main File'!A:O,10,0),0)</f>
        <v>2.9197386153292553</v>
      </c>
      <c r="G19" s="28">
        <f>IFERROR(+VLOOKUP("LEBFSF"&amp;A19,'Main File'!A:O,11,0),0)</f>
        <v>1.0364518278549915</v>
      </c>
      <c r="H19" s="28">
        <f>IFERROR(+VLOOKUP("LEBFSF"&amp;A19,'Main File'!A:O,12,0),0)</f>
        <v>0</v>
      </c>
      <c r="I19" s="28">
        <f>IFERROR(+VLOOKUP("LEBFSF"&amp;A19,'Main File'!A:O,13,0),0)</f>
        <v>0.2</v>
      </c>
      <c r="J19" s="28">
        <f>IFERROR(+VLOOKUP("LEBFSF"&amp;A19,'Main File'!A:O,14,0),0)</f>
        <v>0.20817354144467773</v>
      </c>
      <c r="K19" s="28">
        <f>IFERROR(+VLOOKUP("LEBFSF"&amp;A19,'Main File'!A:O,15,0),0)</f>
        <v>1.4446253692996691</v>
      </c>
    </row>
    <row r="20" spans="1:11" x14ac:dyDescent="0.25">
      <c r="A20" s="9">
        <f t="shared" si="0"/>
        <v>43176</v>
      </c>
      <c r="B20" s="28">
        <f>IFERROR(+VLOOKUP("LEBFSF"&amp;A20,'Main File'!A:O,6,0),0)</f>
        <v>2.5001186887194979</v>
      </c>
      <c r="C20" s="28">
        <f>IFERROR(+VLOOKUP("LEBFSF"&amp;A20,'Main File'!A:O,7,0),0)</f>
        <v>0</v>
      </c>
      <c r="D20" s="28">
        <f>IFERROR(+VLOOKUP("LEBFSF"&amp;A20,'Main File'!A:O,8,0),0)</f>
        <v>0.2</v>
      </c>
      <c r="E20" s="28">
        <f>IFERROR(+VLOOKUP("LEBFSF"&amp;A20,'Main File'!A:O,9,0),0)</f>
        <v>0.21961704067160556</v>
      </c>
      <c r="F20" s="28">
        <f>IFERROR(+VLOOKUP("LEBFSF"&amp;A20,'Main File'!A:O,10,0),0)</f>
        <v>2.9197357293911037</v>
      </c>
      <c r="G20" s="28">
        <f>IFERROR(+VLOOKUP("LEBFSF"&amp;A20,'Main File'!A:O,11,0),0)</f>
        <v>1.0369448861320989</v>
      </c>
      <c r="H20" s="28">
        <f>IFERROR(+VLOOKUP("LEBFSF"&amp;A20,'Main File'!A:O,12,0),0)</f>
        <v>0</v>
      </c>
      <c r="I20" s="28">
        <f>IFERROR(+VLOOKUP("LEBFSF"&amp;A20,'Main File'!A:O,13,0),0)</f>
        <v>0.2</v>
      </c>
      <c r="J20" s="28">
        <f>IFERROR(+VLOOKUP("LEBFSF"&amp;A20,'Main File'!A:O,14,0),0)</f>
        <v>0.20825840822502389</v>
      </c>
      <c r="K20" s="28">
        <f>IFERROR(+VLOOKUP("LEBFSF"&amp;A20,'Main File'!A:O,15,0),0)</f>
        <v>1.4452032943571227</v>
      </c>
    </row>
    <row r="21" spans="1:11" x14ac:dyDescent="0.25">
      <c r="A21" s="9">
        <f t="shared" si="0"/>
        <v>43177</v>
      </c>
      <c r="B21" s="28">
        <f>IFERROR(+VLOOKUP("LEBFSF"&amp;A21,'Main File'!A:O,6,0),0)</f>
        <v>2.5001202718761197</v>
      </c>
      <c r="C21" s="28">
        <f>IFERROR(+VLOOKUP("LEBFSF"&amp;A21,'Main File'!A:O,7,0),0)</f>
        <v>0</v>
      </c>
      <c r="D21" s="28">
        <f>IFERROR(+VLOOKUP("LEBFSF"&amp;A21,'Main File'!A:O,8,0),0)</f>
        <v>0.2</v>
      </c>
      <c r="E21" s="28">
        <f>IFERROR(+VLOOKUP("LEBFSF"&amp;A21,'Main File'!A:O,9,0),0)</f>
        <v>0.21961751647110511</v>
      </c>
      <c r="F21" s="28">
        <f>IFERROR(+VLOOKUP("LEBFSF"&amp;A21,'Main File'!A:O,10,0),0)</f>
        <v>2.9197377883472249</v>
      </c>
      <c r="G21" s="28">
        <f>IFERROR(+VLOOKUP("LEBFSF"&amp;A21,'Main File'!A:O,11,0),0)</f>
        <v>1.0369381846606691</v>
      </c>
      <c r="H21" s="28">
        <f>IFERROR(+VLOOKUP("LEBFSF"&amp;A21,'Main File'!A:O,12,0),0)</f>
        <v>0</v>
      </c>
      <c r="I21" s="28">
        <f>IFERROR(+VLOOKUP("LEBFSF"&amp;A21,'Main File'!A:O,13,0),0)</f>
        <v>0.2</v>
      </c>
      <c r="J21" s="28">
        <f>IFERROR(+VLOOKUP("LEBFSF"&amp;A21,'Main File'!A:O,14,0),0)</f>
        <v>0.20825593039873266</v>
      </c>
      <c r="K21" s="28">
        <f>IFERROR(+VLOOKUP("LEBFSF"&amp;A21,'Main File'!A:O,15,0),0)</f>
        <v>1.4451941150594017</v>
      </c>
    </row>
    <row r="22" spans="1:11" x14ac:dyDescent="0.25">
      <c r="A22" s="9">
        <f t="shared" si="0"/>
        <v>43178</v>
      </c>
      <c r="B22" s="28">
        <f>IFERROR(+VLOOKUP("LEBFSF"&amp;A22,'Main File'!A:O,6,0),0)</f>
        <v>2.5001209689509114</v>
      </c>
      <c r="C22" s="28">
        <f>IFERROR(+VLOOKUP("LEBFSF"&amp;A22,'Main File'!A:O,7,0),0)</f>
        <v>0</v>
      </c>
      <c r="D22" s="28">
        <f>IFERROR(+VLOOKUP("LEBFSF"&amp;A22,'Main File'!A:O,8,0),0)</f>
        <v>0.2</v>
      </c>
      <c r="E22" s="28">
        <f>IFERROR(+VLOOKUP("LEBFSF"&amp;A22,'Main File'!A:O,9,0),0)</f>
        <v>0.21961607225645263</v>
      </c>
      <c r="F22" s="28">
        <f>IFERROR(+VLOOKUP("LEBFSF"&amp;A22,'Main File'!A:O,10,0),0)</f>
        <v>2.9197370412073642</v>
      </c>
      <c r="G22" s="28">
        <f>IFERROR(+VLOOKUP("LEBFSF"&amp;A22,'Main File'!A:O,11,0),0)</f>
        <v>1.0357288017820832</v>
      </c>
      <c r="H22" s="28">
        <f>IFERROR(+VLOOKUP("LEBFSF"&amp;A22,'Main File'!A:O,12,0),0)</f>
        <v>0</v>
      </c>
      <c r="I22" s="28">
        <f>IFERROR(+VLOOKUP("LEBFSF"&amp;A22,'Main File'!A:O,13,0),0)</f>
        <v>0.2</v>
      </c>
      <c r="J22" s="28">
        <f>IFERROR(+VLOOKUP("LEBFSF"&amp;A22,'Main File'!A:O,14,0),0)</f>
        <v>0.20804293884372208</v>
      </c>
      <c r="K22" s="28">
        <f>IFERROR(+VLOOKUP("LEBFSF"&amp;A22,'Main File'!A:O,15,0),0)</f>
        <v>1.4437717406258053</v>
      </c>
    </row>
    <row r="23" spans="1:11" x14ac:dyDescent="0.25">
      <c r="A23" s="9">
        <f t="shared" si="0"/>
        <v>43179</v>
      </c>
      <c r="B23" s="28">
        <f>IFERROR(+VLOOKUP("LEBFSF"&amp;A23,'Main File'!A:O,6,0),0)</f>
        <v>2.5001207644032646</v>
      </c>
      <c r="C23" s="28">
        <f>IFERROR(+VLOOKUP("LEBFSF"&amp;A23,'Main File'!A:O,7,0),0)</f>
        <v>0</v>
      </c>
      <c r="D23" s="28">
        <f>IFERROR(+VLOOKUP("LEBFSF"&amp;A23,'Main File'!A:O,8,0),0)</f>
        <v>0.2</v>
      </c>
      <c r="E23" s="28">
        <f>IFERROR(+VLOOKUP("LEBFSF"&amp;A23,'Main File'!A:O,9,0),0)</f>
        <v>0.21961838109259749</v>
      </c>
      <c r="F23" s="28">
        <f>IFERROR(+VLOOKUP("LEBFSF"&amp;A23,'Main File'!A:O,10,0),0)</f>
        <v>2.9197391454958623</v>
      </c>
      <c r="G23" s="28">
        <f>IFERROR(+VLOOKUP("LEBFSF"&amp;A23,'Main File'!A:O,11,0),0)</f>
        <v>1.0370374195034497</v>
      </c>
      <c r="H23" s="28">
        <f>IFERROR(+VLOOKUP("LEBFSF"&amp;A23,'Main File'!A:O,12,0),0)</f>
        <v>0</v>
      </c>
      <c r="I23" s="28">
        <f>IFERROR(+VLOOKUP("LEBFSF"&amp;A23,'Main File'!A:O,13,0),0)</f>
        <v>0.2</v>
      </c>
      <c r="J23" s="28">
        <f>IFERROR(+VLOOKUP("LEBFSF"&amp;A23,'Main File'!A:O,14,0),0)</f>
        <v>0.2082694002772498</v>
      </c>
      <c r="K23" s="28">
        <f>IFERROR(+VLOOKUP("LEBFSF"&amp;A23,'Main File'!A:O,15,0),0)</f>
        <v>1.4453068197806995</v>
      </c>
    </row>
    <row r="24" spans="1:11" x14ac:dyDescent="0.25">
      <c r="A24" s="9">
        <f t="shared" si="0"/>
        <v>43180</v>
      </c>
      <c r="B24" s="28">
        <f>IFERROR(+VLOOKUP("LEBFSF"&amp;A24,'Main File'!A:O,6,0),0)</f>
        <v>2.4055132213174741</v>
      </c>
      <c r="C24" s="28">
        <f>IFERROR(+VLOOKUP("LEBFSF"&amp;A24,'Main File'!A:O,7,0),0)</f>
        <v>0</v>
      </c>
      <c r="D24" s="28">
        <f>IFERROR(+VLOOKUP("LEBFSF"&amp;A24,'Main File'!A:O,8,0),0)</f>
        <v>0.2</v>
      </c>
      <c r="E24" s="28">
        <f>IFERROR(+VLOOKUP("LEBFSF"&amp;A24,'Main File'!A:O,9,0),0)</f>
        <v>0.20258801706750743</v>
      </c>
      <c r="F24" s="28">
        <f>IFERROR(+VLOOKUP("LEBFSF"&amp;A24,'Main File'!A:O,10,0),0)</f>
        <v>2.8081012383849817</v>
      </c>
      <c r="G24" s="28">
        <f>IFERROR(+VLOOKUP("LEBFSF"&amp;A24,'Main File'!A:O,11,0),0)</f>
        <v>0.94271219880106738</v>
      </c>
      <c r="H24" s="28">
        <f>IFERROR(+VLOOKUP("LEBFSF"&amp;A24,'Main File'!A:O,12,0),0)</f>
        <v>0</v>
      </c>
      <c r="I24" s="28">
        <f>IFERROR(+VLOOKUP("LEBFSF"&amp;A24,'Main File'!A:O,13,0),0)</f>
        <v>0.2</v>
      </c>
      <c r="J24" s="28">
        <f>IFERROR(+VLOOKUP("LEBFSF"&amp;A24,'Main File'!A:O,14,0),0)</f>
        <v>0.19129937045802589</v>
      </c>
      <c r="K24" s="28">
        <f>IFERROR(+VLOOKUP("LEBFSF"&amp;A24,'Main File'!A:O,15,0),0)</f>
        <v>1.3340115692590933</v>
      </c>
    </row>
    <row r="25" spans="1:11" x14ac:dyDescent="0.25">
      <c r="A25" s="9">
        <f t="shared" si="0"/>
        <v>43181</v>
      </c>
      <c r="B25" s="28">
        <f>IFERROR(+VLOOKUP("LEBFSF"&amp;A25,'Main File'!A:O,6,0),0)</f>
        <v>2.5001204858855797</v>
      </c>
      <c r="C25" s="28">
        <f>IFERROR(+VLOOKUP("LEBFSF"&amp;A25,'Main File'!A:O,7,0),0)</f>
        <v>0</v>
      </c>
      <c r="D25" s="28">
        <f>IFERROR(+VLOOKUP("LEBFSF"&amp;A25,'Main File'!A:O,8,0),0)</f>
        <v>0.2</v>
      </c>
      <c r="E25" s="28">
        <f>IFERROR(+VLOOKUP("LEBFSF"&amp;A25,'Main File'!A:O,9,0),0)</f>
        <v>0.21961722514890189</v>
      </c>
      <c r="F25" s="28">
        <f>IFERROR(+VLOOKUP("LEBFSF"&amp;A25,'Main File'!A:O,10,0),0)</f>
        <v>2.9197377110344815</v>
      </c>
      <c r="G25" s="28">
        <f>IFERROR(+VLOOKUP("LEBFSF"&amp;A25,'Main File'!A:O,11,0),0)</f>
        <v>1.0362426760800694</v>
      </c>
      <c r="H25" s="28">
        <f>IFERROR(+VLOOKUP("LEBFSF"&amp;A25,'Main File'!A:O,12,0),0)</f>
        <v>0</v>
      </c>
      <c r="I25" s="28">
        <f>IFERROR(+VLOOKUP("LEBFSF"&amp;A25,'Main File'!A:O,13,0),0)</f>
        <v>0.2</v>
      </c>
      <c r="J25" s="28">
        <f>IFERROR(+VLOOKUP("LEBFSF"&amp;A25,'Main File'!A:O,14,0),0)</f>
        <v>0.20813059404600592</v>
      </c>
      <c r="K25" s="28">
        <f>IFERROR(+VLOOKUP("LEBFSF"&amp;A25,'Main File'!A:O,15,0),0)</f>
        <v>1.4443732701260752</v>
      </c>
    </row>
    <row r="26" spans="1:11" x14ac:dyDescent="0.25">
      <c r="A26" s="9">
        <f t="shared" si="0"/>
        <v>43182</v>
      </c>
      <c r="B26" s="28">
        <f>IFERROR(+VLOOKUP("LEBFSF"&amp;A26,'Main File'!A:O,6,0),0)</f>
        <v>2.500120807419667</v>
      </c>
      <c r="C26" s="28">
        <f>IFERROR(+VLOOKUP("LEBFSF"&amp;A26,'Main File'!A:O,7,0),0)</f>
        <v>0</v>
      </c>
      <c r="D26" s="28">
        <f>IFERROR(+VLOOKUP("LEBFSF"&amp;A26,'Main File'!A:O,8,0),0)</f>
        <v>0.2</v>
      </c>
      <c r="E26" s="28">
        <f>IFERROR(+VLOOKUP("LEBFSF"&amp;A26,'Main File'!A:O,9,0),0)</f>
        <v>0.21961859229613104</v>
      </c>
      <c r="F26" s="28">
        <f>IFERROR(+VLOOKUP("LEBFSF"&amp;A26,'Main File'!A:O,10,0),0)</f>
        <v>2.9197393997157981</v>
      </c>
      <c r="G26" s="28">
        <f>IFERROR(+VLOOKUP("LEBFSF"&amp;A26,'Main File'!A:O,11,0),0)</f>
        <v>1.0355095074204803</v>
      </c>
      <c r="H26" s="28">
        <f>IFERROR(+VLOOKUP("LEBFSF"&amp;A26,'Main File'!A:O,12,0),0)</f>
        <v>0</v>
      </c>
      <c r="I26" s="28">
        <f>IFERROR(+VLOOKUP("LEBFSF"&amp;A26,'Main File'!A:O,13,0),0)</f>
        <v>0.2</v>
      </c>
      <c r="J26" s="28">
        <f>IFERROR(+VLOOKUP("LEBFSF"&amp;A26,'Main File'!A:O,14,0),0)</f>
        <v>0.20799313171049458</v>
      </c>
      <c r="K26" s="28">
        <f>IFERROR(+VLOOKUP("LEBFSF"&amp;A26,'Main File'!A:O,15,0),0)</f>
        <v>1.4435026391309749</v>
      </c>
    </row>
    <row r="27" spans="1:11" x14ac:dyDescent="0.25">
      <c r="A27" s="9">
        <f t="shared" si="0"/>
        <v>43183</v>
      </c>
      <c r="B27" s="28">
        <f>IFERROR(+VLOOKUP("LEBFSF"&amp;A27,'Main File'!A:O,6,0),0)</f>
        <v>2.5001212244159956</v>
      </c>
      <c r="C27" s="28">
        <f>IFERROR(+VLOOKUP("LEBFSF"&amp;A27,'Main File'!A:O,7,0),0)</f>
        <v>0</v>
      </c>
      <c r="D27" s="28">
        <f>IFERROR(+VLOOKUP("LEBFSF"&amp;A27,'Main File'!A:O,8,0),0)</f>
        <v>0.2</v>
      </c>
      <c r="E27" s="28">
        <f>IFERROR(+VLOOKUP("LEBFSF"&amp;A27,'Main File'!A:O,9,0),0)</f>
        <v>0.21961774934445349</v>
      </c>
      <c r="F27" s="28">
        <f>IFERROR(+VLOOKUP("LEBFSF"&amp;A27,'Main File'!A:O,10,0),0)</f>
        <v>2.9197389737604493</v>
      </c>
      <c r="G27" s="28">
        <f>IFERROR(+VLOOKUP("LEBFSF"&amp;A27,'Main File'!A:O,11,0),0)</f>
        <v>1.0370991978152853</v>
      </c>
      <c r="H27" s="28">
        <f>IFERROR(+VLOOKUP("LEBFSF"&amp;A27,'Main File'!A:O,12,0),0)</f>
        <v>0</v>
      </c>
      <c r="I27" s="28">
        <f>IFERROR(+VLOOKUP("LEBFSF"&amp;A27,'Main File'!A:O,13,0),0)</f>
        <v>0.2</v>
      </c>
      <c r="J27" s="28">
        <f>IFERROR(+VLOOKUP("LEBFSF"&amp;A27,'Main File'!A:O,14,0),0)</f>
        <v>0.20828669852651763</v>
      </c>
      <c r="K27" s="28">
        <f>IFERROR(+VLOOKUP("LEBFSF"&amp;A27,'Main File'!A:O,15,0),0)</f>
        <v>1.4453858963418029</v>
      </c>
    </row>
    <row r="28" spans="1:11" x14ac:dyDescent="0.25">
      <c r="A28" s="9">
        <f t="shared" si="0"/>
        <v>43184</v>
      </c>
      <c r="B28" s="28">
        <f>IFERROR(+VLOOKUP("LEBFSF"&amp;A28,'Main File'!A:O,6,0),0)</f>
        <v>2.5001216813933556</v>
      </c>
      <c r="C28" s="28">
        <f>IFERROR(+VLOOKUP("LEBFSF"&amp;A28,'Main File'!A:O,7,0),0)</f>
        <v>0</v>
      </c>
      <c r="D28" s="28">
        <f>IFERROR(+VLOOKUP("LEBFSF"&amp;A28,'Main File'!A:O,8,0),0)</f>
        <v>0.2</v>
      </c>
      <c r="E28" s="28">
        <f>IFERROR(+VLOOKUP("LEBFSF"&amp;A28,'Main File'!A:O,9,0),0)</f>
        <v>0.21961724281496495</v>
      </c>
      <c r="F28" s="28">
        <f>IFERROR(+VLOOKUP("LEBFSF"&amp;A28,'Main File'!A:O,10,0),0)</f>
        <v>2.9197389242083207</v>
      </c>
      <c r="G28" s="28">
        <f>IFERROR(+VLOOKUP("LEBFSF"&amp;A28,'Main File'!A:O,11,0),0)</f>
        <v>1.037100273173247</v>
      </c>
      <c r="H28" s="28">
        <f>IFERROR(+VLOOKUP("LEBFSF"&amp;A28,'Main File'!A:O,12,0),0)</f>
        <v>0</v>
      </c>
      <c r="I28" s="28">
        <f>IFERROR(+VLOOKUP("LEBFSF"&amp;A28,'Main File'!A:O,13,0),0)</f>
        <v>0.2</v>
      </c>
      <c r="J28" s="28">
        <f>IFERROR(+VLOOKUP("LEBFSF"&amp;A28,'Main File'!A:O,14,0),0)</f>
        <v>0.20828395461297083</v>
      </c>
      <c r="K28" s="28">
        <f>IFERROR(+VLOOKUP("LEBFSF"&amp;A28,'Main File'!A:O,15,0),0)</f>
        <v>1.4453842277862179</v>
      </c>
    </row>
    <row r="29" spans="1:11" x14ac:dyDescent="0.25">
      <c r="A29" s="9">
        <f t="shared" si="0"/>
        <v>43185</v>
      </c>
      <c r="B29" s="28">
        <f>IFERROR(+VLOOKUP("LEBFSF"&amp;A29,'Main File'!A:O,6,0),0)</f>
        <v>2.4436039729004113</v>
      </c>
      <c r="C29" s="28">
        <f>IFERROR(+VLOOKUP("LEBFSF"&amp;A29,'Main File'!A:O,7,0),0)</f>
        <v>0</v>
      </c>
      <c r="D29" s="28">
        <f>IFERROR(+VLOOKUP("LEBFSF"&amp;A29,'Main File'!A:O,8,0),0)</f>
        <v>0.2</v>
      </c>
      <c r="E29" s="28">
        <f>IFERROR(+VLOOKUP("LEBFSF"&amp;A29,'Main File'!A:O,9,0),0)</f>
        <v>0.20944369970362589</v>
      </c>
      <c r="F29" s="28">
        <f>IFERROR(+VLOOKUP("LEBFSF"&amp;A29,'Main File'!A:O,10,0),0)</f>
        <v>2.8530476726040375</v>
      </c>
      <c r="G29" s="28">
        <f>IFERROR(+VLOOKUP("LEBFSF"&amp;A29,'Main File'!A:O,11,0),0)</f>
        <v>0.98217278159067867</v>
      </c>
      <c r="H29" s="28">
        <f>IFERROR(+VLOOKUP("LEBFSF"&amp;A29,'Main File'!A:O,12,0),0)</f>
        <v>0</v>
      </c>
      <c r="I29" s="28">
        <f>IFERROR(+VLOOKUP("LEBFSF"&amp;A29,'Main File'!A:O,13,0),0)</f>
        <v>0.2</v>
      </c>
      <c r="J29" s="28">
        <f>IFERROR(+VLOOKUP("LEBFSF"&amp;A29,'Main File'!A:O,14,0),0)</f>
        <v>0.19840692598536813</v>
      </c>
      <c r="K29" s="28">
        <f>IFERROR(+VLOOKUP("LEBFSF"&amp;A29,'Main File'!A:O,15,0),0)</f>
        <v>1.3805797075760466</v>
      </c>
    </row>
    <row r="30" spans="1:11" x14ac:dyDescent="0.25">
      <c r="A30" s="9">
        <f t="shared" si="0"/>
        <v>43186</v>
      </c>
      <c r="B30" s="28">
        <f>IFERROR(+VLOOKUP("LEBFSF"&amp;A30,'Main File'!A:O,6,0),0)</f>
        <v>0</v>
      </c>
      <c r="C30" s="28">
        <f>IFERROR(+VLOOKUP("LEBFSF"&amp;A30,'Main File'!A:O,7,0),0)</f>
        <v>0</v>
      </c>
      <c r="D30" s="28">
        <f>IFERROR(+VLOOKUP("LEBFSF"&amp;A30,'Main File'!A:O,8,0),0)</f>
        <v>0</v>
      </c>
      <c r="E30" s="28">
        <f>IFERROR(+VLOOKUP("LEBFSF"&amp;A30,'Main File'!A:O,9,0),0)</f>
        <v>0</v>
      </c>
      <c r="F30" s="28">
        <f>IFERROR(+VLOOKUP("LEBFSF"&amp;A30,'Main File'!A:O,10,0),0)</f>
        <v>0</v>
      </c>
      <c r="G30" s="28">
        <f>IFERROR(+VLOOKUP("LEBFSF"&amp;A30,'Main File'!A:O,11,0),0)</f>
        <v>0</v>
      </c>
      <c r="H30" s="28">
        <f>IFERROR(+VLOOKUP("LEBFSF"&amp;A30,'Main File'!A:O,12,0),0)</f>
        <v>0</v>
      </c>
      <c r="I30" s="28">
        <f>IFERROR(+VLOOKUP("LEBFSF"&amp;A30,'Main File'!A:O,13,0),0)</f>
        <v>0</v>
      </c>
      <c r="J30" s="28">
        <f>IFERROR(+VLOOKUP("LEBFSF"&amp;A30,'Main File'!A:O,14,0),0)</f>
        <v>0</v>
      </c>
      <c r="K30" s="28">
        <f>IFERROR(+VLOOKUP("LEBFSF"&amp;A30,'Main File'!A:O,15,0),0)</f>
        <v>0</v>
      </c>
    </row>
    <row r="31" spans="1:11" x14ac:dyDescent="0.25">
      <c r="A31" s="9">
        <f t="shared" si="0"/>
        <v>43187</v>
      </c>
      <c r="B31" s="28">
        <f>IFERROR(+VLOOKUP("LEBFSF"&amp;A31,'Main File'!A:O,6,0),0)</f>
        <v>0</v>
      </c>
      <c r="C31" s="28">
        <f>IFERROR(+VLOOKUP("LEBFSF"&amp;A31,'Main File'!A:O,7,0),0)</f>
        <v>0</v>
      </c>
      <c r="D31" s="28">
        <f>IFERROR(+VLOOKUP("LEBFSF"&amp;A31,'Main File'!A:O,8,0),0)</f>
        <v>0</v>
      </c>
      <c r="E31" s="28">
        <f>IFERROR(+VLOOKUP("LEBFSF"&amp;A31,'Main File'!A:O,9,0),0)</f>
        <v>0</v>
      </c>
      <c r="F31" s="28">
        <f>IFERROR(+VLOOKUP("LEBFSF"&amp;A31,'Main File'!A:O,10,0),0)</f>
        <v>0</v>
      </c>
      <c r="G31" s="28">
        <f>IFERROR(+VLOOKUP("LEBFSF"&amp;A31,'Main File'!A:O,11,0),0)</f>
        <v>0</v>
      </c>
      <c r="H31" s="28">
        <f>IFERROR(+VLOOKUP("LEBFSF"&amp;A31,'Main File'!A:O,12,0),0)</f>
        <v>0</v>
      </c>
      <c r="I31" s="28">
        <f>IFERROR(+VLOOKUP("LEBFSF"&amp;A31,'Main File'!A:O,13,0),0)</f>
        <v>0</v>
      </c>
      <c r="J31" s="28">
        <f>IFERROR(+VLOOKUP("LEBFSF"&amp;A31,'Main File'!A:O,14,0),0)</f>
        <v>0</v>
      </c>
      <c r="K31" s="28">
        <f>IFERROR(+VLOOKUP("LEBFSF"&amp;A31,'Main File'!A:O,15,0),0)</f>
        <v>0</v>
      </c>
    </row>
    <row r="32" spans="1:11" x14ac:dyDescent="0.25">
      <c r="A32" s="9">
        <f t="shared" si="0"/>
        <v>43188</v>
      </c>
      <c r="B32" s="28">
        <f>IFERROR(+VLOOKUP("LEBFSF"&amp;A32,'Main File'!A:O,6,0),0)</f>
        <v>0</v>
      </c>
      <c r="C32" s="28">
        <f>IFERROR(+VLOOKUP("LEBFSF"&amp;A32,'Main File'!A:O,7,0),0)</f>
        <v>0</v>
      </c>
      <c r="D32" s="28">
        <f>IFERROR(+VLOOKUP("LEBFSF"&amp;A32,'Main File'!A:O,8,0),0)</f>
        <v>0</v>
      </c>
      <c r="E32" s="28">
        <f>IFERROR(+VLOOKUP("LEBFSF"&amp;A32,'Main File'!A:O,9,0),0)</f>
        <v>0</v>
      </c>
      <c r="F32" s="28">
        <f>IFERROR(+VLOOKUP("LEBFSF"&amp;A32,'Main File'!A:O,10,0),0)</f>
        <v>0</v>
      </c>
      <c r="G32" s="28">
        <f>IFERROR(+VLOOKUP("LEBFSF"&amp;A32,'Main File'!A:O,11,0),0)</f>
        <v>0</v>
      </c>
      <c r="H32" s="28">
        <f>IFERROR(+VLOOKUP("LEBFSF"&amp;A32,'Main File'!A:O,12,0),0)</f>
        <v>0</v>
      </c>
      <c r="I32" s="28">
        <f>IFERROR(+VLOOKUP("LEBFSF"&amp;A32,'Main File'!A:O,13,0),0)</f>
        <v>0</v>
      </c>
      <c r="J32" s="28">
        <f>IFERROR(+VLOOKUP("LEBFSF"&amp;A32,'Main File'!A:O,14,0),0)</f>
        <v>0</v>
      </c>
      <c r="K32" s="28">
        <f>IFERROR(+VLOOKUP("LEBFSF"&amp;A32,'Main File'!A:O,15,0),0)</f>
        <v>0</v>
      </c>
    </row>
    <row r="33" spans="1:11" x14ac:dyDescent="0.25">
      <c r="A33" s="9">
        <f t="shared" si="0"/>
        <v>43189</v>
      </c>
      <c r="B33" s="28">
        <f>IFERROR(+VLOOKUP("LEBFSF"&amp;A33,'Main File'!A:O,6,0),0)</f>
        <v>0</v>
      </c>
      <c r="C33" s="28">
        <f>IFERROR(+VLOOKUP("LEBFSF"&amp;A33,'Main File'!A:O,7,0),0)</f>
        <v>0</v>
      </c>
      <c r="D33" s="28">
        <f>IFERROR(+VLOOKUP("LEBFSF"&amp;A33,'Main File'!A:O,8,0),0)</f>
        <v>0</v>
      </c>
      <c r="E33" s="28">
        <f>IFERROR(+VLOOKUP("LEBFSF"&amp;A33,'Main File'!A:O,9,0),0)</f>
        <v>0</v>
      </c>
      <c r="F33" s="28">
        <f>IFERROR(+VLOOKUP("LEBFSF"&amp;A33,'Main File'!A:O,10,0),0)</f>
        <v>0</v>
      </c>
      <c r="G33" s="28">
        <f>IFERROR(+VLOOKUP("LEBFSF"&amp;A33,'Main File'!A:O,11,0),0)</f>
        <v>0</v>
      </c>
      <c r="H33" s="28">
        <f>IFERROR(+VLOOKUP("LEBFSF"&amp;A33,'Main File'!A:O,12,0),0)</f>
        <v>0</v>
      </c>
      <c r="I33" s="28">
        <f>IFERROR(+VLOOKUP("LEBFSF"&amp;A33,'Main File'!A:O,13,0),0)</f>
        <v>0</v>
      </c>
      <c r="J33" s="28">
        <f>IFERROR(+VLOOKUP("LEBFSF"&amp;A33,'Main File'!A:O,14,0),0)</f>
        <v>0</v>
      </c>
      <c r="K33" s="28">
        <f>IFERROR(+VLOOKUP("LEBFSF"&amp;A33,'Main File'!A:O,15,0),0)</f>
        <v>0</v>
      </c>
    </row>
    <row r="34" spans="1:11" x14ac:dyDescent="0.25">
      <c r="A34" s="9">
        <f t="shared" si="0"/>
        <v>43190</v>
      </c>
      <c r="B34" s="28">
        <f>IFERROR(+VLOOKUP("LEBFSF"&amp;A34,'Main File'!A:O,6,0),0)</f>
        <v>0</v>
      </c>
      <c r="C34" s="28">
        <f>IFERROR(+VLOOKUP("LEBFSF"&amp;A34,'Main File'!A:O,7,0),0)</f>
        <v>0</v>
      </c>
      <c r="D34" s="28">
        <f>IFERROR(+VLOOKUP("LEBFSF"&amp;A34,'Main File'!A:O,8,0),0)</f>
        <v>0</v>
      </c>
      <c r="E34" s="28">
        <f>IFERROR(+VLOOKUP("LEBFSF"&amp;A34,'Main File'!A:O,9,0),0)</f>
        <v>0</v>
      </c>
      <c r="F34" s="28">
        <f>IFERROR(+VLOOKUP("LEBFSF"&amp;A34,'Main File'!A:O,10,0),0)</f>
        <v>0</v>
      </c>
      <c r="G34" s="28">
        <f>IFERROR(+VLOOKUP("LEBFSF"&amp;A34,'Main File'!A:O,11,0),0)</f>
        <v>0</v>
      </c>
      <c r="H34" s="28">
        <f>IFERROR(+VLOOKUP("LEBFSF"&amp;A34,'Main File'!A:O,12,0),0)</f>
        <v>0</v>
      </c>
      <c r="I34" s="28">
        <f>IFERROR(+VLOOKUP("LEBFSF"&amp;A34,'Main File'!A:O,13,0),0)</f>
        <v>0</v>
      </c>
      <c r="J34" s="28">
        <f>IFERROR(+VLOOKUP("LEBFSF"&amp;A34,'Main File'!A:O,14,0),0)</f>
        <v>0</v>
      </c>
      <c r="K34" s="28">
        <f>IFERROR(+VLOOKUP("LEBFSF"&amp;A34,'Main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Children's Gift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IFERROR(+VLOOKUP("LECHID"&amp;A4,'Main File'!A:O,6,0),0)</f>
        <v>2.4762663851989988</v>
      </c>
      <c r="C4" s="28">
        <f>IFERROR(+VLOOKUP("LECHID"&amp;A4,'Main File'!A:O,7,0),0)</f>
        <v>0</v>
      </c>
      <c r="D4" s="28">
        <f>IFERROR(+VLOOKUP("LECHID"&amp;A4,'Main File'!A:O,8,0),0)</f>
        <v>0</v>
      </c>
      <c r="E4" s="28">
        <f>IFERROR(+VLOOKUP("LECHID"&amp;A4,'Main File'!A:O,9,0),0)</f>
        <v>0.26932667473426131</v>
      </c>
      <c r="F4" s="28">
        <f>IFERROR(+VLOOKUP("LECHID"&amp;A4,'Main File'!A:O,10,0),0)</f>
        <v>2.7455930599332601</v>
      </c>
      <c r="G4" s="28">
        <f>IFERROR(+VLOOKUP("LECHID"&amp;A4,'Main File'!A:O,11,0),0)</f>
        <v>1.4780556000904359</v>
      </c>
      <c r="H4" s="28">
        <f>IFERROR(+VLOOKUP("LECHID"&amp;A4,'Main File'!A:O,12,0),0)</f>
        <v>0</v>
      </c>
      <c r="I4" s="28">
        <f>IFERROR(+VLOOKUP("LECHID"&amp;A4,'Main File'!A:O,13,0),0)</f>
        <v>0</v>
      </c>
      <c r="J4" s="28">
        <f>IFERROR(+VLOOKUP("LECHID"&amp;A4,'Main File'!A:O,14,0),0)</f>
        <v>0.25166702655453066</v>
      </c>
      <c r="K4" s="28">
        <f>IFERROR(+VLOOKUP("LECHID"&amp;A4,'Main File'!A:O,15,0),0)</f>
        <v>1.7297226266449666</v>
      </c>
    </row>
    <row r="5" spans="1:14" x14ac:dyDescent="0.25">
      <c r="A5" s="9">
        <v>43161</v>
      </c>
      <c r="B5" s="28">
        <f>IFERROR(+VLOOKUP("LECHID"&amp;A5,'Main File'!A:O,6,0),0)</f>
        <v>2.4762719662992798</v>
      </c>
      <c r="C5" s="28">
        <f>IFERROR(+VLOOKUP("LECHID"&amp;A5,'Main File'!A:O,7,0),0)</f>
        <v>0</v>
      </c>
      <c r="D5" s="28">
        <f>IFERROR(+VLOOKUP("LECHID"&amp;A5,'Main File'!A:O,8,0),0)</f>
        <v>0</v>
      </c>
      <c r="E5" s="28">
        <f>IFERROR(+VLOOKUP("LECHID"&amp;A5,'Main File'!A:O,9,0),0)</f>
        <v>0.26933011735865886</v>
      </c>
      <c r="F5" s="28">
        <f>IFERROR(+VLOOKUP("LECHID"&amp;A5,'Main File'!A:O,10,0),0)</f>
        <v>2.7456020836579387</v>
      </c>
      <c r="G5" s="28">
        <f>IFERROR(+VLOOKUP("LECHID"&amp;A5,'Main File'!A:O,11,0),0)</f>
        <v>1.4783628141014262</v>
      </c>
      <c r="H5" s="28">
        <f>IFERROR(+VLOOKUP("LECHID"&amp;A5,'Main File'!A:O,12,0),0)</f>
        <v>0</v>
      </c>
      <c r="I5" s="28">
        <f>IFERROR(+VLOOKUP("LECHID"&amp;A5,'Main File'!A:O,13,0),0)</f>
        <v>0</v>
      </c>
      <c r="J5" s="28">
        <f>IFERROR(+VLOOKUP("LECHID"&amp;A5,'Main File'!A:O,14,0),0)</f>
        <v>0.25171764751697906</v>
      </c>
      <c r="K5" s="28">
        <f>IFERROR(+VLOOKUP("LECHID"&amp;A5,'Main File'!A:O,15,0),0)</f>
        <v>1.7300804616184053</v>
      </c>
    </row>
    <row r="6" spans="1:14" x14ac:dyDescent="0.25">
      <c r="A6" s="9">
        <f>+A5+1</f>
        <v>43162</v>
      </c>
      <c r="B6" s="28">
        <f>IFERROR(+VLOOKUP("LECHID"&amp;A6,'Main File'!A:O,6,0),0)</f>
        <v>2.4762674591496086</v>
      </c>
      <c r="C6" s="28">
        <f>IFERROR(+VLOOKUP("LECHID"&amp;A6,'Main File'!A:O,7,0),0)</f>
        <v>0</v>
      </c>
      <c r="D6" s="28">
        <f>IFERROR(+VLOOKUP("LECHID"&amp;A6,'Main File'!A:O,8,0),0)</f>
        <v>0</v>
      </c>
      <c r="E6" s="28">
        <f>IFERROR(+VLOOKUP("LECHID"&amp;A6,'Main File'!A:O,9,0),0)</f>
        <v>0.26932822189076283</v>
      </c>
      <c r="F6" s="28">
        <f>IFERROR(+VLOOKUP("LECHID"&amp;A6,'Main File'!A:O,10,0),0)</f>
        <v>2.7455956810403714</v>
      </c>
      <c r="G6" s="28">
        <f>IFERROR(+VLOOKUP("LECHID"&amp;A6,'Main File'!A:O,11,0),0)</f>
        <v>1.4783603878479228</v>
      </c>
      <c r="H6" s="28">
        <f>IFERROR(+VLOOKUP("LECHID"&amp;A6,'Main File'!A:O,12,0),0)</f>
        <v>0</v>
      </c>
      <c r="I6" s="28">
        <f>IFERROR(+VLOOKUP("LECHID"&amp;A6,'Main File'!A:O,13,0),0)</f>
        <v>0</v>
      </c>
      <c r="J6" s="28">
        <f>IFERROR(+VLOOKUP("LECHID"&amp;A6,'Main File'!A:O,14,0),0)</f>
        <v>0.25171723440402849</v>
      </c>
      <c r="K6" s="28">
        <f>IFERROR(+VLOOKUP("LECHID"&amp;A6,'Main File'!A:O,15,0),0)</f>
        <v>1.7300776222519514</v>
      </c>
    </row>
    <row r="7" spans="1:14" x14ac:dyDescent="0.25">
      <c r="A7" s="9">
        <f t="shared" ref="A7:A34" si="0">+A6+1</f>
        <v>43163</v>
      </c>
      <c r="B7" s="28">
        <f>IFERROR(+VLOOKUP("LECHID"&amp;A7,'Main File'!A:O,6,0),0)</f>
        <v>2.4762607101241532</v>
      </c>
      <c r="C7" s="28">
        <f>IFERROR(+VLOOKUP("LECHID"&amp;A7,'Main File'!A:O,7,0),0)</f>
        <v>0</v>
      </c>
      <c r="D7" s="28">
        <f>IFERROR(+VLOOKUP("LECHID"&amp;A7,'Main File'!A:O,8,0),0)</f>
        <v>0</v>
      </c>
      <c r="E7" s="28">
        <f>IFERROR(+VLOOKUP("LECHID"&amp;A7,'Main File'!A:O,9,0),0)</f>
        <v>0.26933079904377805</v>
      </c>
      <c r="F7" s="28">
        <f>IFERROR(+VLOOKUP("LECHID"&amp;A7,'Main File'!A:O,10,0),0)</f>
        <v>2.745591509167931</v>
      </c>
      <c r="G7" s="28">
        <f>IFERROR(+VLOOKUP("LECHID"&amp;A7,'Main File'!A:O,11,0),0)</f>
        <v>1.4783579584390953</v>
      </c>
      <c r="H7" s="28">
        <f>IFERROR(+VLOOKUP("LECHID"&amp;A7,'Main File'!A:O,12,0),0)</f>
        <v>0</v>
      </c>
      <c r="I7" s="28">
        <f>IFERROR(+VLOOKUP("LECHID"&amp;A7,'Main File'!A:O,13,0),0)</f>
        <v>0</v>
      </c>
      <c r="J7" s="28">
        <f>IFERROR(+VLOOKUP("LECHID"&amp;A7,'Main File'!A:O,14,0),0)</f>
        <v>0.25171682075382767</v>
      </c>
      <c r="K7" s="28">
        <f>IFERROR(+VLOOKUP("LECHID"&amp;A7,'Main File'!A:O,15,0),0)</f>
        <v>1.730074779192923</v>
      </c>
    </row>
    <row r="8" spans="1:14" x14ac:dyDescent="0.25">
      <c r="A8" s="9">
        <f t="shared" si="0"/>
        <v>43164</v>
      </c>
      <c r="B8" s="28">
        <f>IFERROR(+VLOOKUP("LECHID"&amp;A8,'Main File'!A:O,6,0),0)</f>
        <v>2.4762193344037233</v>
      </c>
      <c r="C8" s="28">
        <f>IFERROR(+VLOOKUP("LECHID"&amp;A8,'Main File'!A:O,7,0),0)</f>
        <v>0</v>
      </c>
      <c r="D8" s="28">
        <f>IFERROR(+VLOOKUP("LECHID"&amp;A8,'Main File'!A:O,8,0),0)</f>
        <v>0</v>
      </c>
      <c r="E8" s="28">
        <f>IFERROR(+VLOOKUP("LECHID"&amp;A8,'Main File'!A:O,9,0),0)</f>
        <v>0.2693196541505537</v>
      </c>
      <c r="F8" s="28">
        <f>IFERROR(+VLOOKUP("LECHID"&amp;A8,'Main File'!A:O,10,0),0)</f>
        <v>2.7455389885542769</v>
      </c>
      <c r="G8" s="28">
        <f>IFERROR(+VLOOKUP("LECHID"&amp;A8,'Main File'!A:O,11,0),0)</f>
        <v>1.478185429730182</v>
      </c>
      <c r="H8" s="28">
        <f>IFERROR(+VLOOKUP("LECHID"&amp;A8,'Main File'!A:O,12,0),0)</f>
        <v>0</v>
      </c>
      <c r="I8" s="28">
        <f>IFERROR(+VLOOKUP("LECHID"&amp;A8,'Main File'!A:O,13,0),0)</f>
        <v>0</v>
      </c>
      <c r="J8" s="28">
        <f>IFERROR(+VLOOKUP("LECHID"&amp;A8,'Main File'!A:O,14,0),0)</f>
        <v>0.25170255379377865</v>
      </c>
      <c r="K8" s="28">
        <f>IFERROR(+VLOOKUP("LECHID"&amp;A8,'Main File'!A:O,15,0),0)</f>
        <v>1.7298879835239607</v>
      </c>
    </row>
    <row r="9" spans="1:14" x14ac:dyDescent="0.25">
      <c r="A9" s="9">
        <f t="shared" si="0"/>
        <v>43165</v>
      </c>
      <c r="B9" s="28">
        <f>IFERROR(+VLOOKUP("LECHID"&amp;A9,'Main File'!A:O,6,0),0)</f>
        <v>2.4758424029139676</v>
      </c>
      <c r="C9" s="28">
        <f>IFERROR(+VLOOKUP("LECHID"&amp;A9,'Main File'!A:O,7,0),0)</f>
        <v>0</v>
      </c>
      <c r="D9" s="28">
        <f>IFERROR(+VLOOKUP("LECHID"&amp;A9,'Main File'!A:O,8,0),0)</f>
        <v>0</v>
      </c>
      <c r="E9" s="28">
        <f>IFERROR(+VLOOKUP("LECHID"&amp;A9,'Main File'!A:O,9,0),0)</f>
        <v>0.26924954753881952</v>
      </c>
      <c r="F9" s="28">
        <f>IFERROR(+VLOOKUP("LECHID"&amp;A9,'Main File'!A:O,10,0),0)</f>
        <v>2.7450919504527871</v>
      </c>
      <c r="G9" s="28">
        <f>IFERROR(+VLOOKUP("LECHID"&amp;A9,'Main File'!A:O,11,0),0)</f>
        <v>1.4767807789491467</v>
      </c>
      <c r="H9" s="28">
        <f>IFERROR(+VLOOKUP("LECHID"&amp;A9,'Main File'!A:O,12,0),0)</f>
        <v>0</v>
      </c>
      <c r="I9" s="28">
        <f>IFERROR(+VLOOKUP("LECHID"&amp;A9,'Main File'!A:O,13,0),0)</f>
        <v>0</v>
      </c>
      <c r="J9" s="28">
        <f>IFERROR(+VLOOKUP("LECHID"&amp;A9,'Main File'!A:O,14,0),0)</f>
        <v>0.2514545371367104</v>
      </c>
      <c r="K9" s="28">
        <f>IFERROR(+VLOOKUP("LECHID"&amp;A9,'Main File'!A:O,15,0),0)</f>
        <v>1.7282353160858572</v>
      </c>
    </row>
    <row r="10" spans="1:14" x14ac:dyDescent="0.25">
      <c r="A10" s="9">
        <f t="shared" si="0"/>
        <v>43166</v>
      </c>
      <c r="B10" s="28">
        <f>IFERROR(+VLOOKUP("LECHID"&amp;A10,'Main File'!A:O,6,0),0)</f>
        <v>2.4754761819929327</v>
      </c>
      <c r="C10" s="28">
        <f>IFERROR(+VLOOKUP("LECHID"&amp;A10,'Main File'!A:O,7,0),0)</f>
        <v>0</v>
      </c>
      <c r="D10" s="28">
        <f>IFERROR(+VLOOKUP("LECHID"&amp;A10,'Main File'!A:O,8,0),0)</f>
        <v>0</v>
      </c>
      <c r="E10" s="28">
        <f>IFERROR(+VLOOKUP("LECHID"&amp;A10,'Main File'!A:O,9,0),0)</f>
        <v>0.26918091441534231</v>
      </c>
      <c r="F10" s="28">
        <f>IFERROR(+VLOOKUP("LECHID"&amp;A10,'Main File'!A:O,10,0),0)</f>
        <v>2.7446570964082753</v>
      </c>
      <c r="G10" s="28">
        <f>IFERROR(+VLOOKUP("LECHID"&amp;A10,'Main File'!A:O,11,0),0)</f>
        <v>1.4762879251630046</v>
      </c>
      <c r="H10" s="28">
        <f>IFERROR(+VLOOKUP("LECHID"&amp;A10,'Main File'!A:O,12,0),0)</f>
        <v>0</v>
      </c>
      <c r="I10" s="28">
        <f>IFERROR(+VLOOKUP("LECHID"&amp;A10,'Main File'!A:O,13,0),0)</f>
        <v>0</v>
      </c>
      <c r="J10" s="28">
        <f>IFERROR(+VLOOKUP("LECHID"&amp;A10,'Main File'!A:O,14,0),0)</f>
        <v>0.25140586116270336</v>
      </c>
      <c r="K10" s="28">
        <f>IFERROR(+VLOOKUP("LECHID"&amp;A10,'Main File'!A:O,15,0),0)</f>
        <v>1.727693786325708</v>
      </c>
    </row>
    <row r="11" spans="1:14" x14ac:dyDescent="0.25">
      <c r="A11" s="9">
        <f t="shared" si="0"/>
        <v>43167</v>
      </c>
      <c r="B11" s="28">
        <f>IFERROR(+VLOOKUP("LECHID"&amp;A11,'Main File'!A:O,6,0),0)</f>
        <v>2.4754598933667866</v>
      </c>
      <c r="C11" s="28">
        <f>IFERROR(+VLOOKUP("LECHID"&amp;A11,'Main File'!A:O,7,0),0)</f>
        <v>0</v>
      </c>
      <c r="D11" s="28">
        <f>IFERROR(+VLOOKUP("LECHID"&amp;A11,'Main File'!A:O,8,0),0)</f>
        <v>0</v>
      </c>
      <c r="E11" s="28">
        <f>IFERROR(+VLOOKUP("LECHID"&amp;A11,'Main File'!A:O,9,0),0)</f>
        <v>0.26918319677515351</v>
      </c>
      <c r="F11" s="28">
        <f>IFERROR(+VLOOKUP("LECHID"&amp;A11,'Main File'!A:O,10,0),0)</f>
        <v>2.7446430901419401</v>
      </c>
      <c r="G11" s="28">
        <f>IFERROR(+VLOOKUP("LECHID"&amp;A11,'Main File'!A:O,11,0),0)</f>
        <v>1.4778310210738459</v>
      </c>
      <c r="H11" s="28">
        <f>IFERROR(+VLOOKUP("LECHID"&amp;A11,'Main File'!A:O,12,0),0)</f>
        <v>0</v>
      </c>
      <c r="I11" s="28">
        <f>IFERROR(+VLOOKUP("LECHID"&amp;A11,'Main File'!A:O,13,0),0)</f>
        <v>0</v>
      </c>
      <c r="J11" s="28">
        <f>IFERROR(+VLOOKUP("LECHID"&amp;A11,'Main File'!A:O,14,0),0)</f>
        <v>0.25160864657646576</v>
      </c>
      <c r="K11" s="28">
        <f>IFERROR(+VLOOKUP("LECHID"&amp;A11,'Main File'!A:O,15,0),0)</f>
        <v>1.7294396676503117</v>
      </c>
    </row>
    <row r="12" spans="1:14" x14ac:dyDescent="0.25">
      <c r="A12" s="9">
        <f t="shared" si="0"/>
        <v>43168</v>
      </c>
      <c r="B12" s="28">
        <f>IFERROR(+VLOOKUP("LECHID"&amp;A12,'Main File'!A:O,6,0),0)</f>
        <v>2.4754739550454232</v>
      </c>
      <c r="C12" s="28">
        <f>IFERROR(+VLOOKUP("LECHID"&amp;A12,'Main File'!A:O,7,0),0)</f>
        <v>0</v>
      </c>
      <c r="D12" s="28">
        <f>IFERROR(+VLOOKUP("LECHID"&amp;A12,'Main File'!A:O,8,0),0)</f>
        <v>0</v>
      </c>
      <c r="E12" s="28">
        <f>IFERROR(+VLOOKUP("LECHID"&amp;A12,'Main File'!A:O,9,0),0)</f>
        <v>0.26918840272272943</v>
      </c>
      <c r="F12" s="28">
        <f>IFERROR(+VLOOKUP("LECHID"&amp;A12,'Main File'!A:O,10,0),0)</f>
        <v>2.7446623577681528</v>
      </c>
      <c r="G12" s="28">
        <f>IFERROR(+VLOOKUP("LECHID"&amp;A12,'Main File'!A:O,11,0),0)</f>
        <v>1.4775973758647436</v>
      </c>
      <c r="H12" s="28">
        <f>IFERROR(+VLOOKUP("LECHID"&amp;A12,'Main File'!A:O,12,0),0)</f>
        <v>0</v>
      </c>
      <c r="I12" s="28">
        <f>IFERROR(+VLOOKUP("LECHID"&amp;A12,'Main File'!A:O,13,0),0)</f>
        <v>0</v>
      </c>
      <c r="J12" s="28">
        <f>IFERROR(+VLOOKUP("LECHID"&amp;A12,'Main File'!A:O,14,0),0)</f>
        <v>0.25157222765527165</v>
      </c>
      <c r="K12" s="28">
        <f>IFERROR(+VLOOKUP("LECHID"&amp;A12,'Main File'!A:O,15,0),0)</f>
        <v>1.7291696035200153</v>
      </c>
    </row>
    <row r="13" spans="1:14" x14ac:dyDescent="0.25">
      <c r="A13" s="9">
        <f t="shared" si="0"/>
        <v>43169</v>
      </c>
      <c r="B13" s="28">
        <f>IFERROR(+VLOOKUP("LECHID"&amp;A13,'Main File'!A:O,6,0),0)</f>
        <v>2.4754619568515364</v>
      </c>
      <c r="C13" s="28">
        <f>IFERROR(+VLOOKUP("LECHID"&amp;A13,'Main File'!A:O,7,0),0)</f>
        <v>0</v>
      </c>
      <c r="D13" s="28">
        <f>IFERROR(+VLOOKUP("LECHID"&amp;A13,'Main File'!A:O,8,0),0)</f>
        <v>0</v>
      </c>
      <c r="E13" s="28">
        <f>IFERROR(+VLOOKUP("LECHID"&amp;A13,'Main File'!A:O,9,0),0)</f>
        <v>0.26918401811624026</v>
      </c>
      <c r="F13" s="28">
        <f>IFERROR(+VLOOKUP("LECHID"&amp;A13,'Main File'!A:O,10,0),0)</f>
        <v>2.7446459749677765</v>
      </c>
      <c r="G13" s="28">
        <f>IFERROR(+VLOOKUP("LECHID"&amp;A13,'Main File'!A:O,11,0),0)</f>
        <v>1.4774977466957888</v>
      </c>
      <c r="H13" s="28">
        <f>IFERROR(+VLOOKUP("LECHID"&amp;A13,'Main File'!A:O,12,0),0)</f>
        <v>0</v>
      </c>
      <c r="I13" s="28">
        <f>IFERROR(+VLOOKUP("LECHID"&amp;A13,'Main File'!A:O,13,0),0)</f>
        <v>0</v>
      </c>
      <c r="J13" s="28">
        <f>IFERROR(+VLOOKUP("LECHID"&amp;A13,'Main File'!A:O,14,0),0)</f>
        <v>0.25156886665468325</v>
      </c>
      <c r="K13" s="28">
        <f>IFERROR(+VLOOKUP("LECHID"&amp;A13,'Main File'!A:O,15,0),0)</f>
        <v>1.7290666133504722</v>
      </c>
    </row>
    <row r="14" spans="1:14" x14ac:dyDescent="0.25">
      <c r="A14" s="9">
        <f t="shared" si="0"/>
        <v>43170</v>
      </c>
      <c r="B14" s="28">
        <f>IFERROR(+VLOOKUP("LECHID"&amp;A14,'Main File'!A:O,6,0),0)</f>
        <v>2.4754551104065996</v>
      </c>
      <c r="C14" s="28">
        <f>IFERROR(+VLOOKUP("LECHID"&amp;A14,'Main File'!A:O,7,0),0)</f>
        <v>0</v>
      </c>
      <c r="D14" s="28">
        <f>IFERROR(+VLOOKUP("LECHID"&amp;A14,'Main File'!A:O,8,0),0)</f>
        <v>0</v>
      </c>
      <c r="E14" s="28">
        <f>IFERROR(+VLOOKUP("LECHID"&amp;A14,'Main File'!A:O,9,0),0)</f>
        <v>0.26918342610647822</v>
      </c>
      <c r="F14" s="28">
        <f>IFERROR(+VLOOKUP("LECHID"&amp;A14,'Main File'!A:O,10,0),0)</f>
        <v>2.7446385365130777</v>
      </c>
      <c r="G14" s="28">
        <f>IFERROR(+VLOOKUP("LECHID"&amp;A14,'Main File'!A:O,11,0),0)</f>
        <v>1.4775186660071538</v>
      </c>
      <c r="H14" s="28">
        <f>IFERROR(+VLOOKUP("LECHID"&amp;A14,'Main File'!A:O,12,0),0)</f>
        <v>0</v>
      </c>
      <c r="I14" s="28">
        <f>IFERROR(+VLOOKUP("LECHID"&amp;A14,'Main File'!A:O,13,0),0)</f>
        <v>0</v>
      </c>
      <c r="J14" s="28">
        <f>IFERROR(+VLOOKUP("LECHID"&amp;A14,'Main File'!A:O,14,0),0)</f>
        <v>0.25156562742668431</v>
      </c>
      <c r="K14" s="28">
        <f>IFERROR(+VLOOKUP("LECHID"&amp;A14,'Main File'!A:O,15,0),0)</f>
        <v>1.729084293433838</v>
      </c>
    </row>
    <row r="15" spans="1:14" x14ac:dyDescent="0.25">
      <c r="A15" s="9">
        <f t="shared" si="0"/>
        <v>43171</v>
      </c>
      <c r="B15" s="28">
        <f>IFERROR(+VLOOKUP("LECHID"&amp;A15,'Main File'!A:O,6,0),0)</f>
        <v>2.4755971501674043</v>
      </c>
      <c r="C15" s="28">
        <f>IFERROR(+VLOOKUP("LECHID"&amp;A15,'Main File'!A:O,7,0),0)</f>
        <v>0</v>
      </c>
      <c r="D15" s="28">
        <f>IFERROR(+VLOOKUP("LECHID"&amp;A15,'Main File'!A:O,8,0),0)</f>
        <v>0</v>
      </c>
      <c r="E15" s="28">
        <f>IFERROR(+VLOOKUP("LECHID"&amp;A15,'Main File'!A:O,9,0),0)</f>
        <v>0.2692087351005315</v>
      </c>
      <c r="F15" s="28">
        <f>IFERROR(+VLOOKUP("LECHID"&amp;A15,'Main File'!A:O,10,0),0)</f>
        <v>2.7448058852679358</v>
      </c>
      <c r="G15" s="28">
        <f>IFERROR(+VLOOKUP("LECHID"&amp;A15,'Main File'!A:O,11,0),0)</f>
        <v>1.4783196460308754</v>
      </c>
      <c r="H15" s="28">
        <f>IFERROR(+VLOOKUP("LECHID"&amp;A15,'Main File'!A:O,12,0),0)</f>
        <v>0</v>
      </c>
      <c r="I15" s="28">
        <f>IFERROR(+VLOOKUP("LECHID"&amp;A15,'Main File'!A:O,13,0),0)</f>
        <v>0</v>
      </c>
      <c r="J15" s="28">
        <f>IFERROR(+VLOOKUP("LECHID"&amp;A15,'Main File'!A:O,14,0),0)</f>
        <v>0.25173866753827057</v>
      </c>
      <c r="K15" s="28">
        <f>IFERROR(+VLOOKUP("LECHID"&amp;A15,'Main File'!A:O,15,0),0)</f>
        <v>1.7300583135691459</v>
      </c>
    </row>
    <row r="16" spans="1:14" x14ac:dyDescent="0.25">
      <c r="A16" s="9">
        <f t="shared" si="0"/>
        <v>43172</v>
      </c>
      <c r="B16" s="28">
        <f>IFERROR(+VLOOKUP("LECHID"&amp;A16,'Main File'!A:O,6,0),0)</f>
        <v>2.4757455241309212</v>
      </c>
      <c r="C16" s="28">
        <f>IFERROR(+VLOOKUP("LECHID"&amp;A16,'Main File'!A:O,7,0),0)</f>
        <v>0</v>
      </c>
      <c r="D16" s="28">
        <f>IFERROR(+VLOOKUP("LECHID"&amp;A16,'Main File'!A:O,8,0),0)</f>
        <v>0</v>
      </c>
      <c r="E16" s="28">
        <f>IFERROR(+VLOOKUP("LECHID"&amp;A16,'Main File'!A:O,9,0),0)</f>
        <v>0.26923220749363014</v>
      </c>
      <c r="F16" s="28">
        <f>IFERROR(+VLOOKUP("LECHID"&amp;A16,'Main File'!A:O,10,0),0)</f>
        <v>2.7449777316245512</v>
      </c>
      <c r="G16" s="28">
        <f>IFERROR(+VLOOKUP("LECHID"&amp;A16,'Main File'!A:O,11,0),0)</f>
        <v>1.4784112038136894</v>
      </c>
      <c r="H16" s="28">
        <f>IFERROR(+VLOOKUP("LECHID"&amp;A16,'Main File'!A:O,12,0),0)</f>
        <v>0</v>
      </c>
      <c r="I16" s="28">
        <f>IFERROR(+VLOOKUP("LECHID"&amp;A16,'Main File'!A:O,13,0),0)</f>
        <v>0</v>
      </c>
      <c r="J16" s="28">
        <f>IFERROR(+VLOOKUP("LECHID"&amp;A16,'Main File'!A:O,14,0),0)</f>
        <v>0.25172169091647778</v>
      </c>
      <c r="K16" s="28">
        <f>IFERROR(+VLOOKUP("LECHID"&amp;A16,'Main File'!A:O,15,0),0)</f>
        <v>1.7301328947301671</v>
      </c>
    </row>
    <row r="17" spans="1:11" x14ac:dyDescent="0.25">
      <c r="A17" s="9">
        <f t="shared" si="0"/>
        <v>43173</v>
      </c>
      <c r="B17" s="28">
        <f>IFERROR(+VLOOKUP("LECHID"&amp;A17,'Main File'!A:O,6,0),0)</f>
        <v>2.4757519669622874</v>
      </c>
      <c r="C17" s="28">
        <f>IFERROR(+VLOOKUP("LECHID"&amp;A17,'Main File'!A:O,7,0),0)</f>
        <v>0</v>
      </c>
      <c r="D17" s="28">
        <f>IFERROR(+VLOOKUP("LECHID"&amp;A17,'Main File'!A:O,8,0),0)</f>
        <v>0</v>
      </c>
      <c r="E17" s="28">
        <f>IFERROR(+VLOOKUP("LECHID"&amp;A17,'Main File'!A:O,9,0),0)</f>
        <v>0.26923626698326414</v>
      </c>
      <c r="F17" s="28">
        <f>IFERROR(+VLOOKUP("LECHID"&amp;A17,'Main File'!A:O,10,0),0)</f>
        <v>2.7449882339455516</v>
      </c>
      <c r="G17" s="28">
        <f>IFERROR(+VLOOKUP("LECHID"&amp;A17,'Main File'!A:O,11,0),0)</f>
        <v>1.477948472379415</v>
      </c>
      <c r="H17" s="28">
        <f>IFERROR(+VLOOKUP("LECHID"&amp;A17,'Main File'!A:O,12,0),0)</f>
        <v>0</v>
      </c>
      <c r="I17" s="28">
        <f>IFERROR(+VLOOKUP("LECHID"&amp;A17,'Main File'!A:O,13,0),0)</f>
        <v>0</v>
      </c>
      <c r="J17" s="28">
        <f>IFERROR(+VLOOKUP("LECHID"&amp;A17,'Main File'!A:O,14,0),0)</f>
        <v>0.25162607802411358</v>
      </c>
      <c r="K17" s="28">
        <f>IFERROR(+VLOOKUP("LECHID"&amp;A17,'Main File'!A:O,15,0),0)</f>
        <v>1.7295745504035285</v>
      </c>
    </row>
    <row r="18" spans="1:11" x14ac:dyDescent="0.25">
      <c r="A18" s="9">
        <f t="shared" si="0"/>
        <v>43174</v>
      </c>
      <c r="B18" s="28">
        <f>IFERROR(+VLOOKUP("LECHID"&amp;A18,'Main File'!A:O,6,0),0)</f>
        <v>2.4756810954867206</v>
      </c>
      <c r="C18" s="28">
        <f>IFERROR(+VLOOKUP("LECHID"&amp;A18,'Main File'!A:O,7,0),0)</f>
        <v>0</v>
      </c>
      <c r="D18" s="28">
        <f>IFERROR(+VLOOKUP("LECHID"&amp;A18,'Main File'!A:O,8,0),0)</f>
        <v>0</v>
      </c>
      <c r="E18" s="28">
        <f>IFERROR(+VLOOKUP("LECHID"&amp;A18,'Main File'!A:O,9,0),0)</f>
        <v>0.26922121109440417</v>
      </c>
      <c r="F18" s="28">
        <f>IFERROR(+VLOOKUP("LECHID"&amp;A18,'Main File'!A:O,10,0),0)</f>
        <v>2.7449023065811247</v>
      </c>
      <c r="G18" s="28">
        <f>IFERROR(+VLOOKUP("LECHID"&amp;A18,'Main File'!A:O,11,0),0)</f>
        <v>1.4777533589726413</v>
      </c>
      <c r="H18" s="28">
        <f>IFERROR(+VLOOKUP("LECHID"&amp;A18,'Main File'!A:O,12,0),0)</f>
        <v>0</v>
      </c>
      <c r="I18" s="28">
        <f>IFERROR(+VLOOKUP("LECHID"&amp;A18,'Main File'!A:O,13,0),0)</f>
        <v>0</v>
      </c>
      <c r="J18" s="28">
        <f>IFERROR(+VLOOKUP("LECHID"&amp;A18,'Main File'!A:O,14,0),0)</f>
        <v>0.25163654496611554</v>
      </c>
      <c r="K18" s="28">
        <f>IFERROR(+VLOOKUP("LECHID"&amp;A18,'Main File'!A:O,15,0),0)</f>
        <v>1.7293899039387568</v>
      </c>
    </row>
    <row r="19" spans="1:11" x14ac:dyDescent="0.25">
      <c r="A19" s="9">
        <f t="shared" si="0"/>
        <v>43175</v>
      </c>
      <c r="B19" s="28">
        <f>IFERROR(+VLOOKUP("LECHID"&amp;A19,'Main File'!A:O,6,0),0)</f>
        <v>2.4754786696161242</v>
      </c>
      <c r="C19" s="28">
        <f>IFERROR(+VLOOKUP("LECHID"&amp;A19,'Main File'!A:O,7,0),0)</f>
        <v>0</v>
      </c>
      <c r="D19" s="28">
        <f>IFERROR(+VLOOKUP("LECHID"&amp;A19,'Main File'!A:O,8,0),0)</f>
        <v>0</v>
      </c>
      <c r="E19" s="28">
        <f>IFERROR(+VLOOKUP("LECHID"&amp;A19,'Main File'!A:O,9,0),0)</f>
        <v>0.26918667215324416</v>
      </c>
      <c r="F19" s="28">
        <f>IFERROR(+VLOOKUP("LECHID"&amp;A19,'Main File'!A:O,10,0),0)</f>
        <v>2.7446653417693683</v>
      </c>
      <c r="G19" s="28">
        <f>IFERROR(+VLOOKUP("LECHID"&amp;A19,'Main File'!A:O,11,0),0)</f>
        <v>1.4767977978454396</v>
      </c>
      <c r="H19" s="28">
        <f>IFERROR(+VLOOKUP("LECHID"&amp;A19,'Main File'!A:O,12,0),0)</f>
        <v>0</v>
      </c>
      <c r="I19" s="28">
        <f>IFERROR(+VLOOKUP("LECHID"&amp;A19,'Main File'!A:O,13,0),0)</f>
        <v>0</v>
      </c>
      <c r="J19" s="28">
        <f>IFERROR(+VLOOKUP("LECHID"&amp;A19,'Main File'!A:O,14,0),0)</f>
        <v>0.25144089797739977</v>
      </c>
      <c r="K19" s="28">
        <f>IFERROR(+VLOOKUP("LECHID"&amp;A19,'Main File'!A:O,15,0),0)</f>
        <v>1.7282386958228395</v>
      </c>
    </row>
    <row r="20" spans="1:11" x14ac:dyDescent="0.25">
      <c r="A20" s="9">
        <f t="shared" si="0"/>
        <v>43176</v>
      </c>
      <c r="B20" s="28">
        <f>IFERROR(+VLOOKUP("LECHID"&amp;A20,'Main File'!A:O,6,0),0)</f>
        <v>2.4753974828797394</v>
      </c>
      <c r="C20" s="28">
        <f>IFERROR(+VLOOKUP("LECHID"&amp;A20,'Main File'!A:O,7,0),0)</f>
        <v>0</v>
      </c>
      <c r="D20" s="28">
        <f>IFERROR(+VLOOKUP("LECHID"&amp;A20,'Main File'!A:O,8,0),0)</f>
        <v>0</v>
      </c>
      <c r="E20" s="28">
        <f>IFERROR(+VLOOKUP("LECHID"&amp;A20,'Main File'!A:O,9,0),0)</f>
        <v>0.26917227662320858</v>
      </c>
      <c r="F20" s="28">
        <f>IFERROR(+VLOOKUP("LECHID"&amp;A20,'Main File'!A:O,10,0),0)</f>
        <v>2.7445697595029479</v>
      </c>
      <c r="G20" s="28">
        <f>IFERROR(+VLOOKUP("LECHID"&amp;A20,'Main File'!A:O,11,0),0)</f>
        <v>1.4776392088177064</v>
      </c>
      <c r="H20" s="28">
        <f>IFERROR(+VLOOKUP("LECHID"&amp;A20,'Main File'!A:O,12,0),0)</f>
        <v>0</v>
      </c>
      <c r="I20" s="28">
        <f>IFERROR(+VLOOKUP("LECHID"&amp;A20,'Main File'!A:O,13,0),0)</f>
        <v>0</v>
      </c>
      <c r="J20" s="28">
        <f>IFERROR(+VLOOKUP("LECHID"&amp;A20,'Main File'!A:O,14,0),0)</f>
        <v>0.25159426647110039</v>
      </c>
      <c r="K20" s="28">
        <f>IFERROR(+VLOOKUP("LECHID"&amp;A20,'Main File'!A:O,15,0),0)</f>
        <v>1.7292334752888068</v>
      </c>
    </row>
    <row r="21" spans="1:11" x14ac:dyDescent="0.25">
      <c r="A21" s="9">
        <f t="shared" si="0"/>
        <v>43177</v>
      </c>
      <c r="B21" s="28">
        <f>IFERROR(+VLOOKUP("LECHID"&amp;A21,'Main File'!A:O,6,0),0)</f>
        <v>2.4753904166876595</v>
      </c>
      <c r="C21" s="28">
        <f>IFERROR(+VLOOKUP("LECHID"&amp;A21,'Main File'!A:O,7,0),0)</f>
        <v>0</v>
      </c>
      <c r="D21" s="28">
        <f>IFERROR(+VLOOKUP("LECHID"&amp;A21,'Main File'!A:O,8,0),0)</f>
        <v>0</v>
      </c>
      <c r="E21" s="28">
        <f>IFERROR(+VLOOKUP("LECHID"&amp;A21,'Main File'!A:O,9,0),0)</f>
        <v>0.26917417070509786</v>
      </c>
      <c r="F21" s="28">
        <f>IFERROR(+VLOOKUP("LECHID"&amp;A21,'Main File'!A:O,10,0),0)</f>
        <v>2.7445645873927571</v>
      </c>
      <c r="G21" s="28">
        <f>IFERROR(+VLOOKUP("LECHID"&amp;A21,'Main File'!A:O,11,0),0)</f>
        <v>1.4776338473601995</v>
      </c>
      <c r="H21" s="28">
        <f>IFERROR(+VLOOKUP("LECHID"&amp;A21,'Main File'!A:O,12,0),0)</f>
        <v>0</v>
      </c>
      <c r="I21" s="28">
        <f>IFERROR(+VLOOKUP("LECHID"&amp;A21,'Main File'!A:O,13,0),0)</f>
        <v>0</v>
      </c>
      <c r="J21" s="28">
        <f>IFERROR(+VLOOKUP("LECHID"&amp;A21,'Main File'!A:O,14,0),0)</f>
        <v>0.25159335358792795</v>
      </c>
      <c r="K21" s="28">
        <f>IFERROR(+VLOOKUP("LECHID"&amp;A21,'Main File'!A:O,15,0),0)</f>
        <v>1.7292272009481275</v>
      </c>
    </row>
    <row r="22" spans="1:11" x14ac:dyDescent="0.25">
      <c r="A22" s="9">
        <f t="shared" si="0"/>
        <v>43178</v>
      </c>
      <c r="B22" s="28">
        <f>IFERROR(+VLOOKUP("LECHID"&amp;A22,'Main File'!A:O,6,0),0)</f>
        <v>2.4751104314039845</v>
      </c>
      <c r="C22" s="28">
        <f>IFERROR(+VLOOKUP("LECHID"&amp;A22,'Main File'!A:O,7,0),0)</f>
        <v>0</v>
      </c>
      <c r="D22" s="28">
        <f>IFERROR(+VLOOKUP("LECHID"&amp;A22,'Main File'!A:O,8,0),0)</f>
        <v>0</v>
      </c>
      <c r="E22" s="28">
        <f>IFERROR(+VLOOKUP("LECHID"&amp;A22,'Main File'!A:O,9,0),0)</f>
        <v>0.26911584872548872</v>
      </c>
      <c r="F22" s="28">
        <f>IFERROR(+VLOOKUP("LECHID"&amp;A22,'Main File'!A:O,10,0),0)</f>
        <v>2.7442262801294732</v>
      </c>
      <c r="G22" s="28">
        <f>IFERROR(+VLOOKUP("LECHID"&amp;A22,'Main File'!A:O,11,0),0)</f>
        <v>1.4762567591128948</v>
      </c>
      <c r="H22" s="28">
        <f>IFERROR(+VLOOKUP("LECHID"&amp;A22,'Main File'!A:O,12,0),0)</f>
        <v>0</v>
      </c>
      <c r="I22" s="28">
        <f>IFERROR(+VLOOKUP("LECHID"&amp;A22,'Main File'!A:O,13,0),0)</f>
        <v>0</v>
      </c>
      <c r="J22" s="28">
        <f>IFERROR(+VLOOKUP("LECHID"&amp;A22,'Main File'!A:O,14,0),0)</f>
        <v>0.25136328933966501</v>
      </c>
      <c r="K22" s="28">
        <f>IFERROR(+VLOOKUP("LECHID"&amp;A22,'Main File'!A:O,15,0),0)</f>
        <v>1.7276200484525597</v>
      </c>
    </row>
    <row r="23" spans="1:11" x14ac:dyDescent="0.25">
      <c r="A23" s="9">
        <f t="shared" si="0"/>
        <v>43179</v>
      </c>
      <c r="B23" s="28">
        <f>IFERROR(+VLOOKUP("LECHID"&amp;A23,'Main File'!A:O,6,0),0)</f>
        <v>2.4752567365361964</v>
      </c>
      <c r="C23" s="28">
        <f>IFERROR(+VLOOKUP("LECHID"&amp;A23,'Main File'!A:O,7,0),0)</f>
        <v>0</v>
      </c>
      <c r="D23" s="28">
        <f>IFERROR(+VLOOKUP("LECHID"&amp;A23,'Main File'!A:O,8,0),0)</f>
        <v>0</v>
      </c>
      <c r="E23" s="28">
        <f>IFERROR(+VLOOKUP("LECHID"&amp;A23,'Main File'!A:O,9,0),0)</f>
        <v>0.26914424347695487</v>
      </c>
      <c r="F23" s="28">
        <f>IFERROR(+VLOOKUP("LECHID"&amp;A23,'Main File'!A:O,10,0),0)</f>
        <v>2.7444009800131512</v>
      </c>
      <c r="G23" s="28">
        <f>IFERROR(+VLOOKUP("LECHID"&amp;A23,'Main File'!A:O,11,0),0)</f>
        <v>1.4776637522050731</v>
      </c>
      <c r="H23" s="28">
        <f>IFERROR(+VLOOKUP("LECHID"&amp;A23,'Main File'!A:O,12,0),0)</f>
        <v>0</v>
      </c>
      <c r="I23" s="28">
        <f>IFERROR(+VLOOKUP("LECHID"&amp;A23,'Main File'!A:O,13,0),0)</f>
        <v>0</v>
      </c>
      <c r="J23" s="28">
        <f>IFERROR(+VLOOKUP("LECHID"&amp;A23,'Main File'!A:O,14,0),0)</f>
        <v>0.25159743761763537</v>
      </c>
      <c r="K23" s="28">
        <f>IFERROR(+VLOOKUP("LECHID"&amp;A23,'Main File'!A:O,15,0),0)</f>
        <v>1.7292611898227084</v>
      </c>
    </row>
    <row r="24" spans="1:11" x14ac:dyDescent="0.25">
      <c r="A24" s="9">
        <f t="shared" si="0"/>
        <v>43180</v>
      </c>
      <c r="B24" s="28">
        <f>IFERROR(+VLOOKUP("LECHID"&amp;A24,'Main File'!A:O,6,0),0)</f>
        <v>2.0192815118366703</v>
      </c>
      <c r="C24" s="28">
        <f>IFERROR(+VLOOKUP("LECHID"&amp;A24,'Main File'!A:O,7,0),0)</f>
        <v>0</v>
      </c>
      <c r="D24" s="28">
        <f>IFERROR(+VLOOKUP("LECHID"&amp;A24,'Main File'!A:O,8,0),0)</f>
        <v>0</v>
      </c>
      <c r="E24" s="28">
        <f>IFERROR(+VLOOKUP("LECHID"&amp;A24,'Main File'!A:O,9,0),0)</f>
        <v>0.18707204817744583</v>
      </c>
      <c r="F24" s="28">
        <f>IFERROR(+VLOOKUP("LECHID"&amp;A24,'Main File'!A:O,10,0),0)</f>
        <v>2.206353560014116</v>
      </c>
      <c r="G24" s="28">
        <f>IFERROR(+VLOOKUP("LECHID"&amp;A24,'Main File'!A:O,11,0),0)</f>
        <v>1.0218294210738597</v>
      </c>
      <c r="H24" s="28">
        <f>IFERROR(+VLOOKUP("LECHID"&amp;A24,'Main File'!A:O,12,0),0)</f>
        <v>0</v>
      </c>
      <c r="I24" s="28">
        <f>IFERROR(+VLOOKUP("LECHID"&amp;A24,'Main File'!A:O,13,0),0)</f>
        <v>0</v>
      </c>
      <c r="J24" s="28">
        <f>IFERROR(+VLOOKUP("LECHID"&amp;A24,'Main File'!A:O,14,0),0)</f>
        <v>0.16954550591392134</v>
      </c>
      <c r="K24" s="28">
        <f>IFERROR(+VLOOKUP("LECHID"&amp;A24,'Main File'!A:O,15,0),0)</f>
        <v>1.1913749269877809</v>
      </c>
    </row>
    <row r="25" spans="1:11" x14ac:dyDescent="0.25">
      <c r="A25" s="9">
        <f t="shared" si="0"/>
        <v>43181</v>
      </c>
      <c r="B25" s="28">
        <f>IFERROR(+VLOOKUP("LECHID"&amp;A25,'Main File'!A:O,6,0),0)</f>
        <v>2.475213683635574</v>
      </c>
      <c r="C25" s="28">
        <f>IFERROR(+VLOOKUP("LECHID"&amp;A25,'Main File'!A:O,7,0),0)</f>
        <v>0</v>
      </c>
      <c r="D25" s="28">
        <f>IFERROR(+VLOOKUP("LECHID"&amp;A25,'Main File'!A:O,8,0),0)</f>
        <v>0</v>
      </c>
      <c r="E25" s="28">
        <f>IFERROR(+VLOOKUP("LECHID"&amp;A25,'Main File'!A:O,9,0),0)</f>
        <v>0.26913863644618446</v>
      </c>
      <c r="F25" s="28">
        <f>IFERROR(+VLOOKUP("LECHID"&amp;A25,'Main File'!A:O,10,0),0)</f>
        <v>2.7443523200817586</v>
      </c>
      <c r="G25" s="28">
        <f>IFERROR(+VLOOKUP("LECHID"&amp;A25,'Main File'!A:O,11,0),0)</f>
        <v>1.4770628880534478</v>
      </c>
      <c r="H25" s="28">
        <f>IFERROR(+VLOOKUP("LECHID"&amp;A25,'Main File'!A:O,12,0),0)</f>
        <v>0</v>
      </c>
      <c r="I25" s="28">
        <f>IFERROR(+VLOOKUP("LECHID"&amp;A25,'Main File'!A:O,13,0),0)</f>
        <v>0</v>
      </c>
      <c r="J25" s="28">
        <f>IFERROR(+VLOOKUP("LECHID"&amp;A25,'Main File'!A:O,14,0),0)</f>
        <v>0.25149686268517824</v>
      </c>
      <c r="K25" s="28">
        <f>IFERROR(+VLOOKUP("LECHID"&amp;A25,'Main File'!A:O,15,0),0)</f>
        <v>1.7285597507386261</v>
      </c>
    </row>
    <row r="26" spans="1:11" x14ac:dyDescent="0.25">
      <c r="A26" s="9">
        <f t="shared" si="0"/>
        <v>43182</v>
      </c>
      <c r="B26" s="28">
        <f>IFERROR(+VLOOKUP("LECHID"&amp;A26,'Main File'!A:O,6,0),0)</f>
        <v>2.4751736182143484</v>
      </c>
      <c r="C26" s="28">
        <f>IFERROR(+VLOOKUP("LECHID"&amp;A26,'Main File'!A:O,7,0),0)</f>
        <v>0</v>
      </c>
      <c r="D26" s="28">
        <f>IFERROR(+VLOOKUP("LECHID"&amp;A26,'Main File'!A:O,8,0),0)</f>
        <v>0</v>
      </c>
      <c r="E26" s="28">
        <f>IFERROR(+VLOOKUP("LECHID"&amp;A26,'Main File'!A:O,9,0),0)</f>
        <v>0.26913078289618009</v>
      </c>
      <c r="F26" s="28">
        <f>IFERROR(+VLOOKUP("LECHID"&amp;A26,'Main File'!A:O,10,0),0)</f>
        <v>2.7443044011105284</v>
      </c>
      <c r="G26" s="28">
        <f>IFERROR(+VLOOKUP("LECHID"&amp;A26,'Main File'!A:O,11,0),0)</f>
        <v>1.4768970783067465</v>
      </c>
      <c r="H26" s="28">
        <f>IFERROR(+VLOOKUP("LECHID"&amp;A26,'Main File'!A:O,12,0),0)</f>
        <v>0</v>
      </c>
      <c r="I26" s="28">
        <f>IFERROR(+VLOOKUP("LECHID"&amp;A26,'Main File'!A:O,13,0),0)</f>
        <v>0</v>
      </c>
      <c r="J26" s="28">
        <f>IFERROR(+VLOOKUP("LECHID"&amp;A26,'Main File'!A:O,14,0),0)</f>
        <v>0.25146556928848501</v>
      </c>
      <c r="K26" s="28">
        <f>IFERROR(+VLOOKUP("LECHID"&amp;A26,'Main File'!A:O,15,0),0)</f>
        <v>1.7283626475952316</v>
      </c>
    </row>
    <row r="27" spans="1:11" x14ac:dyDescent="0.25">
      <c r="A27" s="9">
        <f t="shared" si="0"/>
        <v>43183</v>
      </c>
      <c r="B27" s="28">
        <f>IFERROR(+VLOOKUP("LECHID"&amp;A27,'Main File'!A:O,6,0),0)</f>
        <v>2.4751568791960485</v>
      </c>
      <c r="C27" s="28">
        <f>IFERROR(+VLOOKUP("LECHID"&amp;A27,'Main File'!A:O,7,0),0)</f>
        <v>0</v>
      </c>
      <c r="D27" s="28">
        <f>IFERROR(+VLOOKUP("LECHID"&amp;A27,'Main File'!A:O,8,0),0)</f>
        <v>0</v>
      </c>
      <c r="E27" s="28">
        <f>IFERROR(+VLOOKUP("LECHID"&amp;A27,'Main File'!A:O,9,0),0)</f>
        <v>0.26912642377617635</v>
      </c>
      <c r="F27" s="28">
        <f>IFERROR(+VLOOKUP("LECHID"&amp;A27,'Main File'!A:O,10,0),0)</f>
        <v>2.7442833029722249</v>
      </c>
      <c r="G27" s="28">
        <f>IFERROR(+VLOOKUP("LECHID"&amp;A27,'Main File'!A:O,11,0),0)</f>
        <v>1.4773279016647425</v>
      </c>
      <c r="H27" s="28">
        <f>IFERROR(+VLOOKUP("LECHID"&amp;A27,'Main File'!A:O,12,0),0)</f>
        <v>0</v>
      </c>
      <c r="I27" s="28">
        <f>IFERROR(+VLOOKUP("LECHID"&amp;A27,'Main File'!A:O,13,0),0)</f>
        <v>0</v>
      </c>
      <c r="J27" s="28">
        <f>IFERROR(+VLOOKUP("LECHID"&amp;A27,'Main File'!A:O,14,0),0)</f>
        <v>0.25154404148510157</v>
      </c>
      <c r="K27" s="28">
        <f>IFERROR(+VLOOKUP("LECHID"&amp;A27,'Main File'!A:O,15,0),0)</f>
        <v>1.728871943149844</v>
      </c>
    </row>
    <row r="28" spans="1:11" x14ac:dyDescent="0.25">
      <c r="A28" s="9">
        <f t="shared" si="0"/>
        <v>43184</v>
      </c>
      <c r="B28" s="28">
        <f>IFERROR(+VLOOKUP("LECHID"&amp;A28,'Main File'!A:O,6,0),0)</f>
        <v>2.475151916249795</v>
      </c>
      <c r="C28" s="28">
        <f>IFERROR(+VLOOKUP("LECHID"&amp;A28,'Main File'!A:O,7,0),0)</f>
        <v>0</v>
      </c>
      <c r="D28" s="28">
        <f>IFERROR(+VLOOKUP("LECHID"&amp;A28,'Main File'!A:O,8,0),0)</f>
        <v>0</v>
      </c>
      <c r="E28" s="28">
        <f>IFERROR(+VLOOKUP("LECHID"&amp;A28,'Main File'!A:O,9,0),0)</f>
        <v>0.2691270504531183</v>
      </c>
      <c r="F28" s="28">
        <f>IFERROR(+VLOOKUP("LECHID"&amp;A28,'Main File'!A:O,10,0),0)</f>
        <v>2.7442789667029133</v>
      </c>
      <c r="G28" s="28">
        <f>IFERROR(+VLOOKUP("LECHID"&amp;A28,'Main File'!A:O,11,0),0)</f>
        <v>1.4773158118174554</v>
      </c>
      <c r="H28" s="28">
        <f>IFERROR(+VLOOKUP("LECHID"&amp;A28,'Main File'!A:O,12,0),0)</f>
        <v>0</v>
      </c>
      <c r="I28" s="28">
        <f>IFERROR(+VLOOKUP("LECHID"&amp;A28,'Main File'!A:O,13,0),0)</f>
        <v>0</v>
      </c>
      <c r="J28" s="28">
        <f>IFERROR(+VLOOKUP("LECHID"&amp;A28,'Main File'!A:O,14,0),0)</f>
        <v>0.25154198295155317</v>
      </c>
      <c r="K28" s="28">
        <f>IFERROR(+VLOOKUP("LECHID"&amp;A28,'Main File'!A:O,15,0),0)</f>
        <v>1.7288577947690085</v>
      </c>
    </row>
    <row r="29" spans="1:11" x14ac:dyDescent="0.25">
      <c r="A29" s="9">
        <f t="shared" si="0"/>
        <v>43185</v>
      </c>
      <c r="B29" s="28">
        <f>IFERROR(+VLOOKUP("LECHID"&amp;A29,'Main File'!A:O,6,0),0)</f>
        <v>2.0194686053933477</v>
      </c>
      <c r="C29" s="28">
        <f>IFERROR(+VLOOKUP("LECHID"&amp;A29,'Main File'!A:O,7,0),0)</f>
        <v>0</v>
      </c>
      <c r="D29" s="28">
        <f>IFERROR(+VLOOKUP("LECHID"&amp;A29,'Main File'!A:O,8,0),0)</f>
        <v>0</v>
      </c>
      <c r="E29" s="28">
        <f>IFERROR(+VLOOKUP("LECHID"&amp;A29,'Main File'!A:O,9,0),0)</f>
        <v>0.18710569497212284</v>
      </c>
      <c r="F29" s="28">
        <f>IFERROR(+VLOOKUP("LECHID"&amp;A29,'Main File'!A:O,10,0),0)</f>
        <v>2.2065743003654705</v>
      </c>
      <c r="G29" s="28">
        <f>IFERROR(+VLOOKUP("LECHID"&amp;A29,'Main File'!A:O,11,0),0)</f>
        <v>1.0223207137985375</v>
      </c>
      <c r="H29" s="28">
        <f>IFERROR(+VLOOKUP("LECHID"&amp;A29,'Main File'!A:O,12,0),0)</f>
        <v>0</v>
      </c>
      <c r="I29" s="28">
        <f>IFERROR(+VLOOKUP("LECHID"&amp;A29,'Main File'!A:O,13,0),0)</f>
        <v>0</v>
      </c>
      <c r="J29" s="28">
        <f>IFERROR(+VLOOKUP("LECHID"&amp;A29,'Main File'!A:O,14,0),0)</f>
        <v>0.16967280928444106</v>
      </c>
      <c r="K29" s="28">
        <f>IFERROR(+VLOOKUP("LECHID"&amp;A29,'Main File'!A:O,15,0),0)</f>
        <v>1.1919935230829786</v>
      </c>
    </row>
    <row r="30" spans="1:11" x14ac:dyDescent="0.25">
      <c r="A30" s="9">
        <f t="shared" si="0"/>
        <v>43186</v>
      </c>
      <c r="B30" s="28">
        <f>IFERROR(+VLOOKUP("LECHID"&amp;A30,'Main File'!A:O,6,0),0)</f>
        <v>0</v>
      </c>
      <c r="C30" s="28">
        <f>IFERROR(+VLOOKUP("LECHID"&amp;A30,'Main File'!A:O,7,0),0)</f>
        <v>0</v>
      </c>
      <c r="D30" s="28">
        <f>IFERROR(+VLOOKUP("LECHID"&amp;A30,'Main File'!A:O,8,0),0)</f>
        <v>0</v>
      </c>
      <c r="E30" s="28">
        <f>IFERROR(+VLOOKUP("LECHID"&amp;A30,'Main File'!A:O,9,0),0)</f>
        <v>0</v>
      </c>
      <c r="F30" s="28">
        <f>IFERROR(+VLOOKUP("LECHID"&amp;A30,'Main File'!A:O,10,0),0)</f>
        <v>0</v>
      </c>
      <c r="G30" s="28">
        <f>IFERROR(+VLOOKUP("LECHID"&amp;A30,'Main File'!A:O,11,0),0)</f>
        <v>0</v>
      </c>
      <c r="H30" s="28">
        <f>IFERROR(+VLOOKUP("LECHID"&amp;A30,'Main File'!A:O,12,0),0)</f>
        <v>0</v>
      </c>
      <c r="I30" s="28">
        <f>IFERROR(+VLOOKUP("LECHID"&amp;A30,'Main File'!A:O,13,0),0)</f>
        <v>0</v>
      </c>
      <c r="J30" s="28">
        <f>IFERROR(+VLOOKUP("LECHID"&amp;A30,'Main File'!A:O,14,0),0)</f>
        <v>0</v>
      </c>
      <c r="K30" s="28">
        <f>IFERROR(+VLOOKUP("LECHID"&amp;A30,'Main File'!A:O,15,0),0)</f>
        <v>0</v>
      </c>
    </row>
    <row r="31" spans="1:11" x14ac:dyDescent="0.25">
      <c r="A31" s="9">
        <f t="shared" si="0"/>
        <v>43187</v>
      </c>
      <c r="B31" s="28">
        <f>IFERROR(+VLOOKUP("LECHID"&amp;A31,'Main File'!A:O,6,0),0)</f>
        <v>0</v>
      </c>
      <c r="C31" s="28">
        <f>IFERROR(+VLOOKUP("LECHID"&amp;A31,'Main File'!A:O,7,0),0)</f>
        <v>0</v>
      </c>
      <c r="D31" s="28">
        <f>IFERROR(+VLOOKUP("LECHID"&amp;A31,'Main File'!A:O,8,0),0)</f>
        <v>0</v>
      </c>
      <c r="E31" s="28">
        <f>IFERROR(+VLOOKUP("LECHID"&amp;A31,'Main File'!A:O,9,0),0)</f>
        <v>0</v>
      </c>
      <c r="F31" s="28">
        <f>IFERROR(+VLOOKUP("LECHID"&amp;A31,'Main File'!A:O,10,0),0)</f>
        <v>0</v>
      </c>
      <c r="G31" s="28">
        <f>IFERROR(+VLOOKUP("LECHID"&amp;A31,'Main File'!A:O,11,0),0)</f>
        <v>0</v>
      </c>
      <c r="H31" s="28">
        <f>IFERROR(+VLOOKUP("LECHID"&amp;A31,'Main File'!A:O,12,0),0)</f>
        <v>0</v>
      </c>
      <c r="I31" s="28">
        <f>IFERROR(+VLOOKUP("LECHID"&amp;A31,'Main File'!A:O,13,0),0)</f>
        <v>0</v>
      </c>
      <c r="J31" s="28">
        <f>IFERROR(+VLOOKUP("LECHID"&amp;A31,'Main File'!A:O,14,0),0)</f>
        <v>0</v>
      </c>
      <c r="K31" s="28">
        <f>IFERROR(+VLOOKUP("LECHID"&amp;A31,'Main File'!A:O,15,0),0)</f>
        <v>0</v>
      </c>
    </row>
    <row r="32" spans="1:11" x14ac:dyDescent="0.25">
      <c r="A32" s="9">
        <f t="shared" si="0"/>
        <v>43188</v>
      </c>
      <c r="B32" s="28">
        <f>IFERROR(+VLOOKUP("LECHID"&amp;A32,'Main File'!A:O,6,0),0)</f>
        <v>0</v>
      </c>
      <c r="C32" s="28">
        <f>IFERROR(+VLOOKUP("LECHID"&amp;A32,'Main File'!A:O,7,0),0)</f>
        <v>0</v>
      </c>
      <c r="D32" s="28">
        <f>IFERROR(+VLOOKUP("LECHID"&amp;A32,'Main File'!A:O,8,0),0)</f>
        <v>0</v>
      </c>
      <c r="E32" s="28">
        <f>IFERROR(+VLOOKUP("LECHID"&amp;A32,'Main File'!A:O,9,0),0)</f>
        <v>0</v>
      </c>
      <c r="F32" s="28">
        <f>IFERROR(+VLOOKUP("LECHID"&amp;A32,'Main File'!A:O,10,0),0)</f>
        <v>0</v>
      </c>
      <c r="G32" s="28">
        <f>IFERROR(+VLOOKUP("LECHID"&amp;A32,'Main File'!A:O,11,0),0)</f>
        <v>0</v>
      </c>
      <c r="H32" s="28">
        <f>IFERROR(+VLOOKUP("LECHID"&amp;A32,'Main File'!A:O,12,0),0)</f>
        <v>0</v>
      </c>
      <c r="I32" s="28">
        <f>IFERROR(+VLOOKUP("LECHID"&amp;A32,'Main File'!A:O,13,0),0)</f>
        <v>0</v>
      </c>
      <c r="J32" s="28">
        <f>IFERROR(+VLOOKUP("LECHID"&amp;A32,'Main File'!A:O,14,0),0)</f>
        <v>0</v>
      </c>
      <c r="K32" s="28">
        <f>IFERROR(+VLOOKUP("LECHID"&amp;A32,'Main File'!A:O,15,0),0)</f>
        <v>0</v>
      </c>
    </row>
    <row r="33" spans="1:11" x14ac:dyDescent="0.25">
      <c r="A33" s="9">
        <f t="shared" si="0"/>
        <v>43189</v>
      </c>
      <c r="B33" s="28">
        <f>IFERROR(+VLOOKUP("LECHID"&amp;A33,'Main File'!A:O,6,0),0)</f>
        <v>0</v>
      </c>
      <c r="C33" s="28">
        <f>IFERROR(+VLOOKUP("LECHID"&amp;A33,'Main File'!A:O,7,0),0)</f>
        <v>0</v>
      </c>
      <c r="D33" s="28">
        <f>IFERROR(+VLOOKUP("LECHID"&amp;A33,'Main File'!A:O,8,0),0)</f>
        <v>0</v>
      </c>
      <c r="E33" s="28">
        <f>IFERROR(+VLOOKUP("LECHID"&amp;A33,'Main File'!A:O,9,0),0)</f>
        <v>0</v>
      </c>
      <c r="F33" s="28">
        <f>IFERROR(+VLOOKUP("LECHID"&amp;A33,'Main File'!A:O,10,0),0)</f>
        <v>0</v>
      </c>
      <c r="G33" s="28">
        <f>IFERROR(+VLOOKUP("LECHID"&amp;A33,'Main File'!A:O,11,0),0)</f>
        <v>0</v>
      </c>
      <c r="H33" s="28">
        <f>IFERROR(+VLOOKUP("LECHID"&amp;A33,'Main File'!A:O,12,0),0)</f>
        <v>0</v>
      </c>
      <c r="I33" s="28">
        <f>IFERROR(+VLOOKUP("LECHID"&amp;A33,'Main File'!A:O,13,0),0)</f>
        <v>0</v>
      </c>
      <c r="J33" s="28">
        <f>IFERROR(+VLOOKUP("LECHID"&amp;A33,'Main File'!A:O,14,0),0)</f>
        <v>0</v>
      </c>
      <c r="K33" s="28">
        <f>IFERROR(+VLOOKUP("LECHID"&amp;A33,'Main File'!A:O,15,0),0)</f>
        <v>0</v>
      </c>
    </row>
    <row r="34" spans="1:11" x14ac:dyDescent="0.25">
      <c r="A34" s="9">
        <f t="shared" si="0"/>
        <v>43190</v>
      </c>
      <c r="B34" s="28">
        <f>IFERROR(+VLOOKUP("LECHID"&amp;A34,'Main File'!A:O,6,0),0)</f>
        <v>0</v>
      </c>
      <c r="C34" s="28">
        <f>IFERROR(+VLOOKUP("LECHID"&amp;A34,'Main File'!A:O,7,0),0)</f>
        <v>0</v>
      </c>
      <c r="D34" s="28">
        <f>IFERROR(+VLOOKUP("LECHID"&amp;A34,'Main File'!A:O,8,0),0)</f>
        <v>0</v>
      </c>
      <c r="E34" s="28">
        <f>IFERROR(+VLOOKUP("LECHID"&amp;A34,'Main File'!A:O,9,0),0)</f>
        <v>0</v>
      </c>
      <c r="F34" s="28">
        <f>IFERROR(+VLOOKUP("LECHID"&amp;A34,'Main File'!A:O,10,0),0)</f>
        <v>0</v>
      </c>
      <c r="G34" s="28">
        <f>IFERROR(+VLOOKUP("LECHID"&amp;A34,'Main File'!A:O,11,0),0)</f>
        <v>0</v>
      </c>
      <c r="H34" s="28">
        <f>IFERROR(+VLOOKUP("LECHID"&amp;A34,'Main File'!A:O,12,0),0)</f>
        <v>0</v>
      </c>
      <c r="I34" s="28">
        <f>IFERROR(+VLOOKUP("LECHID"&amp;A34,'Main File'!A:O,13,0),0)</f>
        <v>0</v>
      </c>
      <c r="J34" s="28">
        <f>IFERROR(+VLOOKUP("LECHID"&amp;A34,'Main File'!A:O,14,0),0)</f>
        <v>0</v>
      </c>
      <c r="K34" s="28">
        <f>IFERROR(+VLOOKUP("LECHID"&amp;A34,'Main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Equity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IFERROR(+VLOOKUP("LEEQTF"&amp;A4,'Main File'!A:O,6,0),0)</f>
        <v>2.3210955334849777</v>
      </c>
      <c r="C4" s="28">
        <f>IFERROR(+VLOOKUP("LEEQTF"&amp;A4,'Main File'!A:O,7,0),0)</f>
        <v>0</v>
      </c>
      <c r="D4" s="28">
        <f>IFERROR(+VLOOKUP("LEEQTF"&amp;A4,'Main File'!A:O,8,0),0)</f>
        <v>0.2</v>
      </c>
      <c r="E4" s="28">
        <f>IFERROR(+VLOOKUP("LEEQTF"&amp;A4,'Main File'!A:O,9,0),0)</f>
        <v>0.28819881175774537</v>
      </c>
      <c r="F4" s="28">
        <f>IFERROR(+VLOOKUP("LEEQTF"&amp;A4,'Main File'!A:O,10,0),0)</f>
        <v>2.8092943452427233</v>
      </c>
      <c r="G4" s="28">
        <f>IFERROR(+VLOOKUP("LEEQTF"&amp;A4,'Main File'!A:O,11,0),0)</f>
        <v>1.4593074460361475</v>
      </c>
      <c r="H4" s="28">
        <f>IFERROR(+VLOOKUP("LEEQTF"&amp;A4,'Main File'!A:O,12,0),0)</f>
        <v>0</v>
      </c>
      <c r="I4" s="28">
        <f>IFERROR(+VLOOKUP("LEEQTF"&amp;A4,'Main File'!A:O,13,0),0)</f>
        <v>0.2</v>
      </c>
      <c r="J4" s="28">
        <f>IFERROR(+VLOOKUP("LEEQTF"&amp;A4,'Main File'!A:O,14,0),0)</f>
        <v>0.28608573005045712</v>
      </c>
      <c r="K4" s="28">
        <f>IFERROR(+VLOOKUP("LEEQTF"&amp;A4,'Main File'!A:O,15,0),0)</f>
        <v>1.9453931760866046</v>
      </c>
    </row>
    <row r="5" spans="1:14" x14ac:dyDescent="0.25">
      <c r="A5" s="9">
        <v>43161</v>
      </c>
      <c r="B5" s="28">
        <f>IFERROR(+VLOOKUP("LEEQTF"&amp;A5,'Main File'!A:O,6,0),0)</f>
        <v>2.3210911482909253</v>
      </c>
      <c r="C5" s="28">
        <f>IFERROR(+VLOOKUP("LEEQTF"&amp;A5,'Main File'!A:O,7,0),0)</f>
        <v>0</v>
      </c>
      <c r="D5" s="28">
        <f>IFERROR(+VLOOKUP("LEEQTF"&amp;A5,'Main File'!A:O,8,0),0)</f>
        <v>0.2</v>
      </c>
      <c r="E5" s="28">
        <f>IFERROR(+VLOOKUP("LEEQTF"&amp;A5,'Main File'!A:O,9,0),0)</f>
        <v>0.2881979009723899</v>
      </c>
      <c r="F5" s="28">
        <f>IFERROR(+VLOOKUP("LEEQTF"&amp;A5,'Main File'!A:O,10,0),0)</f>
        <v>2.8092890492633154</v>
      </c>
      <c r="G5" s="28">
        <f>IFERROR(+VLOOKUP("LEEQTF"&amp;A5,'Main File'!A:O,11,0),0)</f>
        <v>1.4593805203575803</v>
      </c>
      <c r="H5" s="28">
        <f>IFERROR(+VLOOKUP("LEEQTF"&amp;A5,'Main File'!A:O,12,0),0)</f>
        <v>0</v>
      </c>
      <c r="I5" s="28">
        <f>IFERROR(+VLOOKUP("LEEQTF"&amp;A5,'Main File'!A:O,13,0),0)</f>
        <v>0.2</v>
      </c>
      <c r="J5" s="28">
        <f>IFERROR(+VLOOKUP("LEEQTF"&amp;A5,'Main File'!A:O,14,0),0)</f>
        <v>0.28609881609477184</v>
      </c>
      <c r="K5" s="28">
        <f>IFERROR(+VLOOKUP("LEEQTF"&amp;A5,'Main File'!A:O,15,0),0)</f>
        <v>1.9454793364523519</v>
      </c>
    </row>
    <row r="6" spans="1:14" x14ac:dyDescent="0.25">
      <c r="A6" s="9">
        <f>+A5+1</f>
        <v>43162</v>
      </c>
      <c r="B6" s="28">
        <f>IFERROR(+VLOOKUP("LEEQTF"&amp;A6,'Main File'!A:O,6,0),0)</f>
        <v>2.3210957892953177</v>
      </c>
      <c r="C6" s="28">
        <f>IFERROR(+VLOOKUP("LEEQTF"&amp;A6,'Main File'!A:O,7,0),0)</f>
        <v>0</v>
      </c>
      <c r="D6" s="28">
        <f>IFERROR(+VLOOKUP("LEEQTF"&amp;A6,'Main File'!A:O,8,0),0)</f>
        <v>0.2</v>
      </c>
      <c r="E6" s="28">
        <f>IFERROR(+VLOOKUP("LEEQTF"&amp;A6,'Main File'!A:O,9,0),0)</f>
        <v>0.28819905239725396</v>
      </c>
      <c r="F6" s="28">
        <f>IFERROR(+VLOOKUP("LEEQTF"&amp;A6,'Main File'!A:O,10,0),0)</f>
        <v>2.809294841692572</v>
      </c>
      <c r="G6" s="28">
        <f>IFERROR(+VLOOKUP("LEEQTF"&amp;A6,'Main File'!A:O,11,0),0)</f>
        <v>1.4593849636085245</v>
      </c>
      <c r="H6" s="28">
        <f>IFERROR(+VLOOKUP("LEEQTF"&amp;A6,'Main File'!A:O,12,0),0)</f>
        <v>0</v>
      </c>
      <c r="I6" s="28">
        <f>IFERROR(+VLOOKUP("LEEQTF"&amp;A6,'Main File'!A:O,13,0),0)</f>
        <v>0.2</v>
      </c>
      <c r="J6" s="28">
        <f>IFERROR(+VLOOKUP("LEEQTF"&amp;A6,'Main File'!A:O,14,0),0)</f>
        <v>0.28609910984780118</v>
      </c>
      <c r="K6" s="28">
        <f>IFERROR(+VLOOKUP("LEEQTF"&amp;A6,'Main File'!A:O,15,0),0)</f>
        <v>1.9454840734563257</v>
      </c>
    </row>
    <row r="7" spans="1:14" x14ac:dyDescent="0.25">
      <c r="A7" s="9">
        <f t="shared" ref="A7:A34" si="0">+A6+1</f>
        <v>43163</v>
      </c>
      <c r="B7" s="28">
        <f>IFERROR(+VLOOKUP("LEEQTF"&amp;A7,'Main File'!A:O,6,0),0)</f>
        <v>2.3211004176079424</v>
      </c>
      <c r="C7" s="28">
        <f>IFERROR(+VLOOKUP("LEEQTF"&amp;A7,'Main File'!A:O,7,0),0)</f>
        <v>0</v>
      </c>
      <c r="D7" s="28">
        <f>IFERROR(+VLOOKUP("LEEQTF"&amp;A7,'Main File'!A:O,8,0),0)</f>
        <v>0.2</v>
      </c>
      <c r="E7" s="28">
        <f>IFERROR(+VLOOKUP("LEEQTF"&amp;A7,'Main File'!A:O,9,0),0)</f>
        <v>0.28819964976214429</v>
      </c>
      <c r="F7" s="28">
        <f>IFERROR(+VLOOKUP("LEEQTF"&amp;A7,'Main File'!A:O,10,0),0)</f>
        <v>2.8093000673700868</v>
      </c>
      <c r="G7" s="28">
        <f>IFERROR(+VLOOKUP("LEEQTF"&amp;A7,'Main File'!A:O,11,0),0)</f>
        <v>1.4593881579916328</v>
      </c>
      <c r="H7" s="28">
        <f>IFERROR(+VLOOKUP("LEEQTF"&amp;A7,'Main File'!A:O,12,0),0)</f>
        <v>0</v>
      </c>
      <c r="I7" s="28">
        <f>IFERROR(+VLOOKUP("LEEQTF"&amp;A7,'Main File'!A:O,13,0),0)</f>
        <v>0.2</v>
      </c>
      <c r="J7" s="28">
        <f>IFERROR(+VLOOKUP("LEEQTF"&amp;A7,'Main File'!A:O,14,0),0)</f>
        <v>0.28610023298939563</v>
      </c>
      <c r="K7" s="28">
        <f>IFERROR(+VLOOKUP("LEEQTF"&amp;A7,'Main File'!A:O,15,0),0)</f>
        <v>1.9454883909810283</v>
      </c>
    </row>
    <row r="8" spans="1:14" x14ac:dyDescent="0.25">
      <c r="A8" s="9">
        <f t="shared" si="0"/>
        <v>43164</v>
      </c>
      <c r="B8" s="28">
        <f>IFERROR(+VLOOKUP("LEEQTF"&amp;A8,'Main File'!A:O,6,0),0)</f>
        <v>2.3214827620665281</v>
      </c>
      <c r="C8" s="28">
        <f>IFERROR(+VLOOKUP("LEEQTF"&amp;A8,'Main File'!A:O,7,0),0)</f>
        <v>0</v>
      </c>
      <c r="D8" s="28">
        <f>IFERROR(+VLOOKUP("LEEQTF"&amp;A8,'Main File'!A:O,8,0),0)</f>
        <v>0.2</v>
      </c>
      <c r="E8" s="28">
        <f>IFERROR(+VLOOKUP("LEEQTF"&amp;A8,'Main File'!A:O,9,0),0)</f>
        <v>0.28826844722763723</v>
      </c>
      <c r="F8" s="28">
        <f>IFERROR(+VLOOKUP("LEEQTF"&amp;A8,'Main File'!A:O,10,0),0)</f>
        <v>2.8097512092941654</v>
      </c>
      <c r="G8" s="28">
        <f>IFERROR(+VLOOKUP("LEEQTF"&amp;A8,'Main File'!A:O,11,0),0)</f>
        <v>1.4597084036797889</v>
      </c>
      <c r="H8" s="28">
        <f>IFERROR(+VLOOKUP("LEEQTF"&amp;A8,'Main File'!A:O,12,0),0)</f>
        <v>0</v>
      </c>
      <c r="I8" s="28">
        <f>IFERROR(+VLOOKUP("LEEQTF"&amp;A8,'Main File'!A:O,13,0),0)</f>
        <v>0.2</v>
      </c>
      <c r="J8" s="28">
        <f>IFERROR(+VLOOKUP("LEEQTF"&amp;A8,'Main File'!A:O,14,0),0)</f>
        <v>0.28615795951282247</v>
      </c>
      <c r="K8" s="28">
        <f>IFERROR(+VLOOKUP("LEEQTF"&amp;A8,'Main File'!A:O,15,0),0)</f>
        <v>1.9458663631926114</v>
      </c>
    </row>
    <row r="9" spans="1:14" x14ac:dyDescent="0.25">
      <c r="A9" s="9">
        <f t="shared" si="0"/>
        <v>43165</v>
      </c>
      <c r="B9" s="28">
        <f>IFERROR(+VLOOKUP("LEEQTF"&amp;A9,'Main File'!A:O,6,0),0)</f>
        <v>2.3225805075433872</v>
      </c>
      <c r="C9" s="28">
        <f>IFERROR(+VLOOKUP("LEEQTF"&amp;A9,'Main File'!A:O,7,0),0)</f>
        <v>0</v>
      </c>
      <c r="D9" s="28">
        <f>IFERROR(+VLOOKUP("LEEQTF"&amp;A9,'Main File'!A:O,8,0),0)</f>
        <v>0.2</v>
      </c>
      <c r="E9" s="28">
        <f>IFERROR(+VLOOKUP("LEEQTF"&amp;A9,'Main File'!A:O,9,0),0)</f>
        <v>0.28846608221297215</v>
      </c>
      <c r="F9" s="28">
        <f>IFERROR(+VLOOKUP("LEEQTF"&amp;A9,'Main File'!A:O,10,0),0)</f>
        <v>2.8110465897563595</v>
      </c>
      <c r="G9" s="28">
        <f>IFERROR(+VLOOKUP("LEEQTF"&amp;A9,'Main File'!A:O,11,0),0)</f>
        <v>1.460695131071615</v>
      </c>
      <c r="H9" s="28">
        <f>IFERROR(+VLOOKUP("LEEQTF"&amp;A9,'Main File'!A:O,12,0),0)</f>
        <v>0</v>
      </c>
      <c r="I9" s="28">
        <f>IFERROR(+VLOOKUP("LEEQTF"&amp;A9,'Main File'!A:O,13,0),0)</f>
        <v>0.2</v>
      </c>
      <c r="J9" s="28">
        <f>IFERROR(+VLOOKUP("LEEQTF"&amp;A9,'Main File'!A:O,14,0),0)</f>
        <v>0.2863352314936507</v>
      </c>
      <c r="K9" s="28">
        <f>IFERROR(+VLOOKUP("LEEQTF"&amp;A9,'Main File'!A:O,15,0),0)</f>
        <v>1.9470303625652656</v>
      </c>
    </row>
    <row r="10" spans="1:14" x14ac:dyDescent="0.25">
      <c r="A10" s="9">
        <f t="shared" si="0"/>
        <v>43166</v>
      </c>
      <c r="B10" s="28">
        <f>IFERROR(+VLOOKUP("LEEQTF"&amp;A10,'Main File'!A:O,6,0),0)</f>
        <v>2.3237966512076977</v>
      </c>
      <c r="C10" s="28">
        <f>IFERROR(+VLOOKUP("LEEQTF"&amp;A10,'Main File'!A:O,7,0),0)</f>
        <v>0</v>
      </c>
      <c r="D10" s="28">
        <f>IFERROR(+VLOOKUP("LEEQTF"&amp;A10,'Main File'!A:O,8,0),0)</f>
        <v>0.2</v>
      </c>
      <c r="E10" s="28">
        <f>IFERROR(+VLOOKUP("LEEQTF"&amp;A10,'Main File'!A:O,9,0),0)</f>
        <v>0.28868500282663595</v>
      </c>
      <c r="F10" s="28">
        <f>IFERROR(+VLOOKUP("LEEQTF"&amp;A10,'Main File'!A:O,10,0),0)</f>
        <v>2.8124816540343338</v>
      </c>
      <c r="G10" s="28">
        <f>IFERROR(+VLOOKUP("LEEQTF"&amp;A10,'Main File'!A:O,11,0),0)</f>
        <v>1.4618948423479468</v>
      </c>
      <c r="H10" s="28">
        <f>IFERROR(+VLOOKUP("LEEQTF"&amp;A10,'Main File'!A:O,12,0),0)</f>
        <v>0</v>
      </c>
      <c r="I10" s="28">
        <f>IFERROR(+VLOOKUP("LEEQTF"&amp;A10,'Main File'!A:O,13,0),0)</f>
        <v>0.2</v>
      </c>
      <c r="J10" s="28">
        <f>IFERROR(+VLOOKUP("LEEQTF"&amp;A10,'Main File'!A:O,14,0),0)</f>
        <v>0.28655042669205616</v>
      </c>
      <c r="K10" s="28">
        <f>IFERROR(+VLOOKUP("LEEQTF"&amp;A10,'Main File'!A:O,15,0),0)</f>
        <v>1.9484452690400029</v>
      </c>
    </row>
    <row r="11" spans="1:14" x14ac:dyDescent="0.25">
      <c r="A11" s="9">
        <f t="shared" si="0"/>
        <v>43167</v>
      </c>
      <c r="B11" s="28">
        <f>IFERROR(+VLOOKUP("LEEQTF"&amp;A11,'Main File'!A:O,6,0),0)</f>
        <v>2.3232499850811434</v>
      </c>
      <c r="C11" s="28">
        <f>IFERROR(+VLOOKUP("LEEQTF"&amp;A11,'Main File'!A:O,7,0),0)</f>
        <v>0</v>
      </c>
      <c r="D11" s="28">
        <f>IFERROR(+VLOOKUP("LEEQTF"&amp;A11,'Main File'!A:O,8,0),0)</f>
        <v>0.2</v>
      </c>
      <c r="E11" s="28">
        <f>IFERROR(+VLOOKUP("LEEQTF"&amp;A11,'Main File'!A:O,9,0),0)</f>
        <v>0.2885864472087083</v>
      </c>
      <c r="F11" s="28">
        <f>IFERROR(+VLOOKUP("LEEQTF"&amp;A11,'Main File'!A:O,10,0),0)</f>
        <v>2.8118364322898519</v>
      </c>
      <c r="G11" s="28">
        <f>IFERROR(+VLOOKUP("LEEQTF"&amp;A11,'Main File'!A:O,11,0),0)</f>
        <v>1.4616279557319642</v>
      </c>
      <c r="H11" s="28">
        <f>IFERROR(+VLOOKUP("LEEQTF"&amp;A11,'Main File'!A:O,12,0),0)</f>
        <v>0</v>
      </c>
      <c r="I11" s="28">
        <f>IFERROR(+VLOOKUP("LEEQTF"&amp;A11,'Main File'!A:O,13,0),0)</f>
        <v>0.2</v>
      </c>
      <c r="J11" s="28">
        <f>IFERROR(+VLOOKUP("LEEQTF"&amp;A11,'Main File'!A:O,14,0),0)</f>
        <v>0.28650345820729511</v>
      </c>
      <c r="K11" s="28">
        <f>IFERROR(+VLOOKUP("LEEQTF"&amp;A11,'Main File'!A:O,15,0),0)</f>
        <v>1.9481314139392594</v>
      </c>
    </row>
    <row r="12" spans="1:14" x14ac:dyDescent="0.25">
      <c r="A12" s="9">
        <f t="shared" si="0"/>
        <v>43168</v>
      </c>
      <c r="B12" s="28">
        <f>IFERROR(+VLOOKUP("LEEQTF"&amp;A12,'Main File'!A:O,6,0),0)</f>
        <v>2.3234668109645651</v>
      </c>
      <c r="C12" s="28">
        <f>IFERROR(+VLOOKUP("LEEQTF"&amp;A12,'Main File'!A:O,7,0),0)</f>
        <v>0</v>
      </c>
      <c r="D12" s="28">
        <f>IFERROR(+VLOOKUP("LEEQTF"&amp;A12,'Main File'!A:O,8,0),0)</f>
        <v>0.2</v>
      </c>
      <c r="E12" s="28">
        <f>IFERROR(+VLOOKUP("LEEQTF"&amp;A12,'Main File'!A:O,9,0),0)</f>
        <v>0.28862543506442678</v>
      </c>
      <c r="F12" s="28">
        <f>IFERROR(+VLOOKUP("LEEQTF"&amp;A12,'Main File'!A:O,10,0),0)</f>
        <v>2.8120922460289921</v>
      </c>
      <c r="G12" s="28">
        <f>IFERROR(+VLOOKUP("LEEQTF"&amp;A12,'Main File'!A:O,11,0),0)</f>
        <v>1.4617260174346152</v>
      </c>
      <c r="H12" s="28">
        <f>IFERROR(+VLOOKUP("LEEQTF"&amp;A12,'Main File'!A:O,12,0),0)</f>
        <v>0</v>
      </c>
      <c r="I12" s="28">
        <f>IFERROR(+VLOOKUP("LEEQTF"&amp;A12,'Main File'!A:O,13,0),0)</f>
        <v>0.2</v>
      </c>
      <c r="J12" s="28">
        <f>IFERROR(+VLOOKUP("LEEQTF"&amp;A12,'Main File'!A:O,14,0),0)</f>
        <v>0.28652079377901707</v>
      </c>
      <c r="K12" s="28">
        <f>IFERROR(+VLOOKUP("LEEQTF"&amp;A12,'Main File'!A:O,15,0),0)</f>
        <v>1.9482468112136322</v>
      </c>
    </row>
    <row r="13" spans="1:14" x14ac:dyDescent="0.25">
      <c r="A13" s="9">
        <f t="shared" si="0"/>
        <v>43169</v>
      </c>
      <c r="B13" s="28">
        <f>IFERROR(+VLOOKUP("LEEQTF"&amp;A13,'Main File'!A:O,6,0),0)</f>
        <v>2.3234801624455903</v>
      </c>
      <c r="C13" s="28">
        <f>IFERROR(+VLOOKUP("LEEQTF"&amp;A13,'Main File'!A:O,7,0),0)</f>
        <v>0</v>
      </c>
      <c r="D13" s="28">
        <f>IFERROR(+VLOOKUP("LEEQTF"&amp;A13,'Main File'!A:O,8,0),0)</f>
        <v>0.2</v>
      </c>
      <c r="E13" s="28">
        <f>IFERROR(+VLOOKUP("LEEQTF"&amp;A13,'Main File'!A:O,9,0),0)</f>
        <v>0.28862802523997477</v>
      </c>
      <c r="F13" s="28">
        <f>IFERROR(+VLOOKUP("LEEQTF"&amp;A13,'Main File'!A:O,10,0),0)</f>
        <v>2.8121081876855651</v>
      </c>
      <c r="G13" s="28">
        <f>IFERROR(+VLOOKUP("LEEQTF"&amp;A13,'Main File'!A:O,11,0),0)</f>
        <v>1.4617705134392049</v>
      </c>
      <c r="H13" s="28">
        <f>IFERROR(+VLOOKUP("LEEQTF"&amp;A13,'Main File'!A:O,12,0),0)</f>
        <v>0</v>
      </c>
      <c r="I13" s="28">
        <f>IFERROR(+VLOOKUP("LEEQTF"&amp;A13,'Main File'!A:O,13,0),0)</f>
        <v>0.2</v>
      </c>
      <c r="J13" s="28">
        <f>IFERROR(+VLOOKUP("LEEQTF"&amp;A13,'Main File'!A:O,14,0),0)</f>
        <v>0.2865285843210742</v>
      </c>
      <c r="K13" s="28">
        <f>IFERROR(+VLOOKUP("LEEQTF"&amp;A13,'Main File'!A:O,15,0),0)</f>
        <v>1.948299097760279</v>
      </c>
    </row>
    <row r="14" spans="1:14" x14ac:dyDescent="0.25">
      <c r="A14" s="9">
        <f t="shared" si="0"/>
        <v>43170</v>
      </c>
      <c r="B14" s="28">
        <f>IFERROR(+VLOOKUP("LEEQTF"&amp;A14,'Main File'!A:O,6,0),0)</f>
        <v>2.3234849682852574</v>
      </c>
      <c r="C14" s="28">
        <f>IFERROR(+VLOOKUP("LEEQTF"&amp;A14,'Main File'!A:O,7,0),0)</f>
        <v>0</v>
      </c>
      <c r="D14" s="28">
        <f>IFERROR(+VLOOKUP("LEEQTF"&amp;A14,'Main File'!A:O,8,0),0)</f>
        <v>0.2</v>
      </c>
      <c r="E14" s="28">
        <f>IFERROR(+VLOOKUP("LEEQTF"&amp;A14,'Main File'!A:O,9,0),0)</f>
        <v>0.28862892566848536</v>
      </c>
      <c r="F14" s="28">
        <f>IFERROR(+VLOOKUP("LEEQTF"&amp;A14,'Main File'!A:O,10,0),0)</f>
        <v>2.8121138939537431</v>
      </c>
      <c r="G14" s="28">
        <f>IFERROR(+VLOOKUP("LEEQTF"&amp;A14,'Main File'!A:O,11,0),0)</f>
        <v>1.461774917280396</v>
      </c>
      <c r="H14" s="28">
        <f>IFERROR(+VLOOKUP("LEEQTF"&amp;A14,'Main File'!A:O,12,0),0)</f>
        <v>0</v>
      </c>
      <c r="I14" s="28">
        <f>IFERROR(+VLOOKUP("LEEQTF"&amp;A14,'Main File'!A:O,13,0),0)</f>
        <v>0.2</v>
      </c>
      <c r="J14" s="28">
        <f>IFERROR(+VLOOKUP("LEEQTF"&amp;A14,'Main File'!A:O,14,0),0)</f>
        <v>0.28652941825387163</v>
      </c>
      <c r="K14" s="28">
        <f>IFERROR(+VLOOKUP("LEEQTF"&amp;A14,'Main File'!A:O,15,0),0)</f>
        <v>1.9483043355342675</v>
      </c>
    </row>
    <row r="15" spans="1:14" x14ac:dyDescent="0.25">
      <c r="A15" s="9">
        <f t="shared" si="0"/>
        <v>43171</v>
      </c>
      <c r="B15" s="28">
        <f>IFERROR(+VLOOKUP("LEEQTF"&amp;A15,'Main File'!A:O,6,0),0)</f>
        <v>2.3226260380045498</v>
      </c>
      <c r="C15" s="28">
        <f>IFERROR(+VLOOKUP("LEEQTF"&amp;A15,'Main File'!A:O,7,0),0)</f>
        <v>0</v>
      </c>
      <c r="D15" s="28">
        <f>IFERROR(+VLOOKUP("LEEQTF"&amp;A15,'Main File'!A:O,8,0),0)</f>
        <v>0.2</v>
      </c>
      <c r="E15" s="28">
        <f>IFERROR(+VLOOKUP("LEEQTF"&amp;A15,'Main File'!A:O,9,0),0)</f>
        <v>0.28847433409293816</v>
      </c>
      <c r="F15" s="28">
        <f>IFERROR(+VLOOKUP("LEEQTF"&amp;A15,'Main File'!A:O,10,0),0)</f>
        <v>2.8111003720974881</v>
      </c>
      <c r="G15" s="28">
        <f>IFERROR(+VLOOKUP("LEEQTF"&amp;A15,'Main File'!A:O,11,0),0)</f>
        <v>1.4610531752538509</v>
      </c>
      <c r="H15" s="28">
        <f>IFERROR(+VLOOKUP("LEEQTF"&amp;A15,'Main File'!A:O,12,0),0)</f>
        <v>0</v>
      </c>
      <c r="I15" s="28">
        <f>IFERROR(+VLOOKUP("LEEQTF"&amp;A15,'Main File'!A:O,13,0),0)</f>
        <v>0.2</v>
      </c>
      <c r="J15" s="28">
        <f>IFERROR(+VLOOKUP("LEEQTF"&amp;A15,'Main File'!A:O,14,0),0)</f>
        <v>0.28639976423117869</v>
      </c>
      <c r="K15" s="28">
        <f>IFERROR(+VLOOKUP("LEEQTF"&amp;A15,'Main File'!A:O,15,0),0)</f>
        <v>1.9474529394850295</v>
      </c>
    </row>
    <row r="16" spans="1:14" x14ac:dyDescent="0.25">
      <c r="A16" s="9">
        <f t="shared" si="0"/>
        <v>43172</v>
      </c>
      <c r="B16" s="28">
        <f>IFERROR(+VLOOKUP("LEEQTF"&amp;A16,'Main File'!A:O,6,0),0)</f>
        <v>2.3219772003745747</v>
      </c>
      <c r="C16" s="28">
        <f>IFERROR(+VLOOKUP("LEEQTF"&amp;A16,'Main File'!A:O,7,0),0)</f>
        <v>0</v>
      </c>
      <c r="D16" s="28">
        <f>IFERROR(+VLOOKUP("LEEQTF"&amp;A16,'Main File'!A:O,8,0),0)</f>
        <v>0.2</v>
      </c>
      <c r="E16" s="28">
        <f>IFERROR(+VLOOKUP("LEEQTF"&amp;A16,'Main File'!A:O,9,0),0)</f>
        <v>0.28835747261260924</v>
      </c>
      <c r="F16" s="28">
        <f>IFERROR(+VLOOKUP("LEEQTF"&amp;A16,'Main File'!A:O,10,0),0)</f>
        <v>2.8103346729871843</v>
      </c>
      <c r="G16" s="28">
        <f>IFERROR(+VLOOKUP("LEEQTF"&amp;A16,'Main File'!A:O,11,0),0)</f>
        <v>1.4603770098031521</v>
      </c>
      <c r="H16" s="28">
        <f>IFERROR(+VLOOKUP("LEEQTF"&amp;A16,'Main File'!A:O,12,0),0)</f>
        <v>0</v>
      </c>
      <c r="I16" s="28">
        <f>IFERROR(+VLOOKUP("LEEQTF"&amp;A16,'Main File'!A:O,13,0),0)</f>
        <v>0.2</v>
      </c>
      <c r="J16" s="28">
        <f>IFERROR(+VLOOKUP("LEEQTF"&amp;A16,'Main File'!A:O,14,0),0)</f>
        <v>0.28627743783171244</v>
      </c>
      <c r="K16" s="28">
        <f>IFERROR(+VLOOKUP("LEEQTF"&amp;A16,'Main File'!A:O,15,0),0)</f>
        <v>1.9466544476348644</v>
      </c>
    </row>
    <row r="17" spans="1:11" x14ac:dyDescent="0.25">
      <c r="A17" s="9">
        <f t="shared" si="0"/>
        <v>43173</v>
      </c>
      <c r="B17" s="28">
        <f>IFERROR(+VLOOKUP("LEEQTF"&amp;A17,'Main File'!A:O,6,0),0)</f>
        <v>2.3218245224291274</v>
      </c>
      <c r="C17" s="28">
        <f>IFERROR(+VLOOKUP("LEEQTF"&amp;A17,'Main File'!A:O,7,0),0)</f>
        <v>0</v>
      </c>
      <c r="D17" s="28">
        <f>IFERROR(+VLOOKUP("LEEQTF"&amp;A17,'Main File'!A:O,8,0),0)</f>
        <v>0.2</v>
      </c>
      <c r="E17" s="28">
        <f>IFERROR(+VLOOKUP("LEEQTF"&amp;A17,'Main File'!A:O,9,0),0)</f>
        <v>0.2883299985303448</v>
      </c>
      <c r="F17" s="28">
        <f>IFERROR(+VLOOKUP("LEEQTF"&amp;A17,'Main File'!A:O,10,0),0)</f>
        <v>2.8101545209594723</v>
      </c>
      <c r="G17" s="28">
        <f>IFERROR(+VLOOKUP("LEEQTF"&amp;A17,'Main File'!A:O,11,0),0)</f>
        <v>1.4601432676637824</v>
      </c>
      <c r="H17" s="28">
        <f>IFERROR(+VLOOKUP("LEEQTF"&amp;A17,'Main File'!A:O,12,0),0)</f>
        <v>0</v>
      </c>
      <c r="I17" s="28">
        <f>IFERROR(+VLOOKUP("LEEQTF"&amp;A17,'Main File'!A:O,13,0),0)</f>
        <v>0.2</v>
      </c>
      <c r="J17" s="28">
        <f>IFERROR(+VLOOKUP("LEEQTF"&amp;A17,'Main File'!A:O,14,0),0)</f>
        <v>0.28623555186042154</v>
      </c>
      <c r="K17" s="28">
        <f>IFERROR(+VLOOKUP("LEEQTF"&amp;A17,'Main File'!A:O,15,0),0)</f>
        <v>1.946378819524204</v>
      </c>
    </row>
    <row r="18" spans="1:11" x14ac:dyDescent="0.25">
      <c r="A18" s="9">
        <f t="shared" si="0"/>
        <v>43174</v>
      </c>
      <c r="B18" s="28">
        <f>IFERROR(+VLOOKUP("LEEQTF"&amp;A18,'Main File'!A:O,6,0),0)</f>
        <v>2.3221225143170883</v>
      </c>
      <c r="C18" s="28">
        <f>IFERROR(+VLOOKUP("LEEQTF"&amp;A18,'Main File'!A:O,7,0),0)</f>
        <v>0</v>
      </c>
      <c r="D18" s="28">
        <f>IFERROR(+VLOOKUP("LEEQTF"&amp;A18,'Main File'!A:O,8,0),0)</f>
        <v>0.2</v>
      </c>
      <c r="E18" s="28">
        <f>IFERROR(+VLOOKUP("LEEQTF"&amp;A18,'Main File'!A:O,9,0),0)</f>
        <v>0.28838366510845176</v>
      </c>
      <c r="F18" s="28">
        <f>IFERROR(+VLOOKUP("LEEQTF"&amp;A18,'Main File'!A:O,10,0),0)</f>
        <v>2.8105061794255404</v>
      </c>
      <c r="G18" s="28">
        <f>IFERROR(+VLOOKUP("LEEQTF"&amp;A18,'Main File'!A:O,11,0),0)</f>
        <v>1.4603676816321653</v>
      </c>
      <c r="H18" s="28">
        <f>IFERROR(+VLOOKUP("LEEQTF"&amp;A18,'Main File'!A:O,12,0),0)</f>
        <v>0</v>
      </c>
      <c r="I18" s="28">
        <f>IFERROR(+VLOOKUP("LEEQTF"&amp;A18,'Main File'!A:O,13,0),0)</f>
        <v>0.2</v>
      </c>
      <c r="J18" s="28">
        <f>IFERROR(+VLOOKUP("LEEQTF"&amp;A18,'Main File'!A:O,14,0),0)</f>
        <v>0.28627582341470431</v>
      </c>
      <c r="K18" s="28">
        <f>IFERROR(+VLOOKUP("LEEQTF"&amp;A18,'Main File'!A:O,15,0),0)</f>
        <v>1.9466435050468696</v>
      </c>
    </row>
    <row r="19" spans="1:11" x14ac:dyDescent="0.25">
      <c r="A19" s="9">
        <f t="shared" si="0"/>
        <v>43175</v>
      </c>
      <c r="B19" s="28">
        <f>IFERROR(+VLOOKUP("LEEQTF"&amp;A19,'Main File'!A:O,6,0),0)</f>
        <v>2.3229759702472044</v>
      </c>
      <c r="C19" s="28">
        <f>IFERROR(+VLOOKUP("LEEQTF"&amp;A19,'Main File'!A:O,7,0),0)</f>
        <v>0</v>
      </c>
      <c r="D19" s="28">
        <f>IFERROR(+VLOOKUP("LEEQTF"&amp;A19,'Main File'!A:O,8,0),0)</f>
        <v>0.2</v>
      </c>
      <c r="E19" s="28">
        <f>IFERROR(+VLOOKUP("LEEQTF"&amp;A19,'Main File'!A:O,9,0),0)</f>
        <v>0.2885372319059723</v>
      </c>
      <c r="F19" s="28">
        <f>IFERROR(+VLOOKUP("LEEQTF"&amp;A19,'Main File'!A:O,10,0),0)</f>
        <v>2.811513202153177</v>
      </c>
      <c r="G19" s="28">
        <f>IFERROR(+VLOOKUP("LEEQTF"&amp;A19,'Main File'!A:O,11,0),0)</f>
        <v>1.4611236026568368</v>
      </c>
      <c r="H19" s="28">
        <f>IFERROR(+VLOOKUP("LEEQTF"&amp;A19,'Main File'!A:O,12,0),0)</f>
        <v>0</v>
      </c>
      <c r="I19" s="28">
        <f>IFERROR(+VLOOKUP("LEEQTF"&amp;A19,'Main File'!A:O,13,0),0)</f>
        <v>0.2</v>
      </c>
      <c r="J19" s="28">
        <f>IFERROR(+VLOOKUP("LEEQTF"&amp;A19,'Main File'!A:O,14,0),0)</f>
        <v>0.28641195495223026</v>
      </c>
      <c r="K19" s="28">
        <f>IFERROR(+VLOOKUP("LEEQTF"&amp;A19,'Main File'!A:O,15,0),0)</f>
        <v>1.9475355576090672</v>
      </c>
    </row>
    <row r="20" spans="1:11" x14ac:dyDescent="0.25">
      <c r="A20" s="9">
        <f t="shared" si="0"/>
        <v>43176</v>
      </c>
      <c r="B20" s="28">
        <f>IFERROR(+VLOOKUP("LEEQTF"&amp;A20,'Main File'!A:O,6,0),0)</f>
        <v>2.3230005071124817</v>
      </c>
      <c r="C20" s="28">
        <f>IFERROR(+VLOOKUP("LEEQTF"&amp;A20,'Main File'!A:O,7,0),0)</f>
        <v>0</v>
      </c>
      <c r="D20" s="28">
        <f>IFERROR(+VLOOKUP("LEEQTF"&amp;A20,'Main File'!A:O,8,0),0)</f>
        <v>0.2</v>
      </c>
      <c r="E20" s="28">
        <f>IFERROR(+VLOOKUP("LEEQTF"&amp;A20,'Main File'!A:O,9,0),0)</f>
        <v>0.28854153772996333</v>
      </c>
      <c r="F20" s="28">
        <f>IFERROR(+VLOOKUP("LEEQTF"&amp;A20,'Main File'!A:O,10,0),0)</f>
        <v>2.8115420448424451</v>
      </c>
      <c r="G20" s="28">
        <f>IFERROR(+VLOOKUP("LEEQTF"&amp;A20,'Main File'!A:O,11,0),0)</f>
        <v>1.4612924596823726</v>
      </c>
      <c r="H20" s="28">
        <f>IFERROR(+VLOOKUP("LEEQTF"&amp;A20,'Main File'!A:O,12,0),0)</f>
        <v>0</v>
      </c>
      <c r="I20" s="28">
        <f>IFERROR(+VLOOKUP("LEEQTF"&amp;A20,'Main File'!A:O,13,0),0)</f>
        <v>0.2</v>
      </c>
      <c r="J20" s="28">
        <f>IFERROR(+VLOOKUP("LEEQTF"&amp;A20,'Main File'!A:O,14,0),0)</f>
        <v>0.28644255039755151</v>
      </c>
      <c r="K20" s="28">
        <f>IFERROR(+VLOOKUP("LEEQTF"&amp;A20,'Main File'!A:O,15,0),0)</f>
        <v>1.9477350100799242</v>
      </c>
    </row>
    <row r="21" spans="1:11" x14ac:dyDescent="0.25">
      <c r="A21" s="9">
        <f t="shared" si="0"/>
        <v>43177</v>
      </c>
      <c r="B21" s="28">
        <f>IFERROR(+VLOOKUP("LEEQTF"&amp;A21,'Main File'!A:O,6,0),0)</f>
        <v>2.3230052729872175</v>
      </c>
      <c r="C21" s="28">
        <f>IFERROR(+VLOOKUP("LEEQTF"&amp;A21,'Main File'!A:O,7,0),0)</f>
        <v>0</v>
      </c>
      <c r="D21" s="28">
        <f>IFERROR(+VLOOKUP("LEEQTF"&amp;A21,'Main File'!A:O,8,0),0)</f>
        <v>0.2</v>
      </c>
      <c r="E21" s="28">
        <f>IFERROR(+VLOOKUP("LEEQTF"&amp;A21,'Main File'!A:O,9,0),0)</f>
        <v>0.28854273766244271</v>
      </c>
      <c r="F21" s="28">
        <f>IFERROR(+VLOOKUP("LEEQTF"&amp;A21,'Main File'!A:O,10,0),0)</f>
        <v>2.8115480106496604</v>
      </c>
      <c r="G21" s="28">
        <f>IFERROR(+VLOOKUP("LEEQTF"&amp;A21,'Main File'!A:O,11,0),0)</f>
        <v>1.4612967408028483</v>
      </c>
      <c r="H21" s="28">
        <f>IFERROR(+VLOOKUP("LEEQTF"&amp;A21,'Main File'!A:O,12,0),0)</f>
        <v>0</v>
      </c>
      <c r="I21" s="28">
        <f>IFERROR(+VLOOKUP("LEEQTF"&amp;A21,'Main File'!A:O,13,0),0)</f>
        <v>0.2</v>
      </c>
      <c r="J21" s="28">
        <f>IFERROR(+VLOOKUP("LEEQTF"&amp;A21,'Main File'!A:O,14,0),0)</f>
        <v>0.28644280522045668</v>
      </c>
      <c r="K21" s="28">
        <f>IFERROR(+VLOOKUP("LEEQTF"&amp;A21,'Main File'!A:O,15,0),0)</f>
        <v>1.9477395460233049</v>
      </c>
    </row>
    <row r="22" spans="1:11" x14ac:dyDescent="0.25">
      <c r="A22" s="9">
        <f t="shared" si="0"/>
        <v>43178</v>
      </c>
      <c r="B22" s="28">
        <f>IFERROR(+VLOOKUP("LEEQTF"&amp;A22,'Main File'!A:O,6,0),0)</f>
        <v>2.3241861038879974</v>
      </c>
      <c r="C22" s="28">
        <f>IFERROR(+VLOOKUP("LEEQTF"&amp;A22,'Main File'!A:O,7,0),0)</f>
        <v>0</v>
      </c>
      <c r="D22" s="28">
        <f>IFERROR(+VLOOKUP("LEEQTF"&amp;A22,'Main File'!A:O,8,0),0)</f>
        <v>0.2</v>
      </c>
      <c r="E22" s="28">
        <f>IFERROR(+VLOOKUP("LEEQTF"&amp;A22,'Main File'!A:O,9,0),0)</f>
        <v>0.28875497653478266</v>
      </c>
      <c r="F22" s="28">
        <f>IFERROR(+VLOOKUP("LEEQTF"&amp;A22,'Main File'!A:O,10,0),0)</f>
        <v>2.8129410804227803</v>
      </c>
      <c r="G22" s="28">
        <f>IFERROR(+VLOOKUP("LEEQTF"&amp;A22,'Main File'!A:O,11,0),0)</f>
        <v>1.4622912391165317</v>
      </c>
      <c r="H22" s="28">
        <f>IFERROR(+VLOOKUP("LEEQTF"&amp;A22,'Main File'!A:O,12,0),0)</f>
        <v>0</v>
      </c>
      <c r="I22" s="28">
        <f>IFERROR(+VLOOKUP("LEEQTF"&amp;A22,'Main File'!A:O,13,0),0)</f>
        <v>0.2</v>
      </c>
      <c r="J22" s="28">
        <f>IFERROR(+VLOOKUP("LEEQTF"&amp;A22,'Main File'!A:O,14,0),0)</f>
        <v>0.28662242695574502</v>
      </c>
      <c r="K22" s="28">
        <f>IFERROR(+VLOOKUP("LEEQTF"&amp;A22,'Main File'!A:O,15,0),0)</f>
        <v>1.9489136660722766</v>
      </c>
    </row>
    <row r="23" spans="1:11" x14ac:dyDescent="0.25">
      <c r="A23" s="9">
        <f t="shared" si="0"/>
        <v>43179</v>
      </c>
      <c r="B23" s="28">
        <f>IFERROR(+VLOOKUP("LEEQTF"&amp;A23,'Main File'!A:O,6,0),0)</f>
        <v>2.3238510504356085</v>
      </c>
      <c r="C23" s="28">
        <f>IFERROR(+VLOOKUP("LEEQTF"&amp;A23,'Main File'!A:O,7,0),0)</f>
        <v>0</v>
      </c>
      <c r="D23" s="28">
        <f>IFERROR(+VLOOKUP("LEEQTF"&amp;A23,'Main File'!A:O,8,0),0)</f>
        <v>0.2</v>
      </c>
      <c r="E23" s="28">
        <f>IFERROR(+VLOOKUP("LEEQTF"&amp;A23,'Main File'!A:O,9,0),0)</f>
        <v>0.28869480143263826</v>
      </c>
      <c r="F23" s="28">
        <f>IFERROR(+VLOOKUP("LEEQTF"&amp;A23,'Main File'!A:O,10,0),0)</f>
        <v>2.8125458518682471</v>
      </c>
      <c r="G23" s="28">
        <f>IFERROR(+VLOOKUP("LEEQTF"&amp;A23,'Main File'!A:O,11,0),0)</f>
        <v>1.4622014928426441</v>
      </c>
      <c r="H23" s="28">
        <f>IFERROR(+VLOOKUP("LEEQTF"&amp;A23,'Main File'!A:O,12,0),0)</f>
        <v>0</v>
      </c>
      <c r="I23" s="28">
        <f>IFERROR(+VLOOKUP("LEEQTF"&amp;A23,'Main File'!A:O,13,0),0)</f>
        <v>0.2</v>
      </c>
      <c r="J23" s="28">
        <f>IFERROR(+VLOOKUP("LEEQTF"&amp;A23,'Main File'!A:O,14,0),0)</f>
        <v>0.28660701543926875</v>
      </c>
      <c r="K23" s="28">
        <f>IFERROR(+VLOOKUP("LEEQTF"&amp;A23,'Main File'!A:O,15,0),0)</f>
        <v>1.9488085082819129</v>
      </c>
    </row>
    <row r="24" spans="1:11" x14ac:dyDescent="0.25">
      <c r="A24" s="9">
        <f t="shared" si="0"/>
        <v>43180</v>
      </c>
      <c r="B24" s="28">
        <f>IFERROR(+VLOOKUP("LEEQTF"&amp;A24,'Main File'!A:O,6,0),0)</f>
        <v>2.2692133067107307</v>
      </c>
      <c r="C24" s="28">
        <f>IFERROR(+VLOOKUP("LEEQTF"&amp;A24,'Main File'!A:O,7,0),0)</f>
        <v>0</v>
      </c>
      <c r="D24" s="28">
        <f>IFERROR(+VLOOKUP("LEEQTF"&amp;A24,'Main File'!A:O,8,0),0)</f>
        <v>0.2</v>
      </c>
      <c r="E24" s="28">
        <f>IFERROR(+VLOOKUP("LEEQTF"&amp;A24,'Main File'!A:O,9,0),0)</f>
        <v>0.2788600299460629</v>
      </c>
      <c r="F24" s="28">
        <f>IFERROR(+VLOOKUP("LEEQTF"&amp;A24,'Main File'!A:O,10,0),0)</f>
        <v>2.7480733366567938</v>
      </c>
      <c r="G24" s="28">
        <f>IFERROR(+VLOOKUP("LEEQTF"&amp;A24,'Main File'!A:O,11,0),0)</f>
        <v>1.4075196722272489</v>
      </c>
      <c r="H24" s="28">
        <f>IFERROR(+VLOOKUP("LEEQTF"&amp;A24,'Main File'!A:O,12,0),0)</f>
        <v>0</v>
      </c>
      <c r="I24" s="28">
        <f>IFERROR(+VLOOKUP("LEEQTF"&amp;A24,'Main File'!A:O,13,0),0)</f>
        <v>0.2</v>
      </c>
      <c r="J24" s="28">
        <f>IFERROR(+VLOOKUP("LEEQTF"&amp;A24,'Main File'!A:O,14,0),0)</f>
        <v>0.27676216179832358</v>
      </c>
      <c r="K24" s="28">
        <f>IFERROR(+VLOOKUP("LEEQTF"&amp;A24,'Main File'!A:O,15,0),0)</f>
        <v>1.8842818340255725</v>
      </c>
    </row>
    <row r="25" spans="1:11" x14ac:dyDescent="0.25">
      <c r="A25" s="9">
        <f t="shared" si="0"/>
        <v>43181</v>
      </c>
      <c r="B25" s="28">
        <f>IFERROR(+VLOOKUP("LEEQTF"&amp;A25,'Main File'!A:O,6,0),0)</f>
        <v>2.3244110454028988</v>
      </c>
      <c r="C25" s="28">
        <f>IFERROR(+VLOOKUP("LEEQTF"&amp;A25,'Main File'!A:O,7,0),0)</f>
        <v>0</v>
      </c>
      <c r="D25" s="28">
        <f>IFERROR(+VLOOKUP("LEEQTF"&amp;A25,'Main File'!A:O,8,0),0)</f>
        <v>0.2</v>
      </c>
      <c r="E25" s="28">
        <f>IFERROR(+VLOOKUP("LEEQTF"&amp;A25,'Main File'!A:O,9,0),0)</f>
        <v>0.28879547419036072</v>
      </c>
      <c r="F25" s="28">
        <f>IFERROR(+VLOOKUP("LEEQTF"&amp;A25,'Main File'!A:O,10,0),0)</f>
        <v>2.8132065195932596</v>
      </c>
      <c r="G25" s="28">
        <f>IFERROR(+VLOOKUP("LEEQTF"&amp;A25,'Main File'!A:O,11,0),0)</f>
        <v>1.4626186092375237</v>
      </c>
      <c r="H25" s="28">
        <f>IFERROR(+VLOOKUP("LEEQTF"&amp;A25,'Main File'!A:O,12,0),0)</f>
        <v>0</v>
      </c>
      <c r="I25" s="28">
        <f>IFERROR(+VLOOKUP("LEEQTF"&amp;A25,'Main File'!A:O,13,0),0)</f>
        <v>0.2</v>
      </c>
      <c r="J25" s="28">
        <f>IFERROR(+VLOOKUP("LEEQTF"&amp;A25,'Main File'!A:O,14,0),0)</f>
        <v>0.28668136087044466</v>
      </c>
      <c r="K25" s="28">
        <f>IFERROR(+VLOOKUP("LEEQTF"&amp;A25,'Main File'!A:O,15,0),0)</f>
        <v>1.9492999701079683</v>
      </c>
    </row>
    <row r="26" spans="1:11" x14ac:dyDescent="0.25">
      <c r="A26" s="9">
        <f t="shared" si="0"/>
        <v>43182</v>
      </c>
      <c r="B26" s="28">
        <f>IFERROR(+VLOOKUP("LEEQTF"&amp;A26,'Main File'!A:O,6,0),0)</f>
        <v>2.325221837086223</v>
      </c>
      <c r="C26" s="28">
        <f>IFERROR(+VLOOKUP("LEEQTF"&amp;A26,'Main File'!A:O,7,0),0)</f>
        <v>0</v>
      </c>
      <c r="D26" s="28">
        <f>IFERROR(+VLOOKUP("LEEQTF"&amp;A26,'Main File'!A:O,8,0),0)</f>
        <v>0.2</v>
      </c>
      <c r="E26" s="28">
        <f>IFERROR(+VLOOKUP("LEEQTF"&amp;A26,'Main File'!A:O,9,0),0)</f>
        <v>0.28894134336815352</v>
      </c>
      <c r="F26" s="28">
        <f>IFERROR(+VLOOKUP("LEEQTF"&amp;A26,'Main File'!A:O,10,0),0)</f>
        <v>2.8141631804543765</v>
      </c>
      <c r="G26" s="28">
        <f>IFERROR(+VLOOKUP("LEEQTF"&amp;A26,'Main File'!A:O,11,0),0)</f>
        <v>1.4633921020963245</v>
      </c>
      <c r="H26" s="28">
        <f>IFERROR(+VLOOKUP("LEEQTF"&amp;A26,'Main File'!A:O,12,0),0)</f>
        <v>0</v>
      </c>
      <c r="I26" s="28">
        <f>IFERROR(+VLOOKUP("LEEQTF"&amp;A26,'Main File'!A:O,13,0),0)</f>
        <v>0.2</v>
      </c>
      <c r="J26" s="28">
        <f>IFERROR(+VLOOKUP("LEEQTF"&amp;A26,'Main File'!A:O,14,0),0)</f>
        <v>0.28682114689036486</v>
      </c>
      <c r="K26" s="28">
        <f>IFERROR(+VLOOKUP("LEEQTF"&amp;A26,'Main File'!A:O,15,0),0)</f>
        <v>1.9502132489866892</v>
      </c>
    </row>
    <row r="27" spans="1:11" x14ac:dyDescent="0.25">
      <c r="A27" s="9">
        <f t="shared" si="0"/>
        <v>43183</v>
      </c>
      <c r="B27" s="28">
        <f>IFERROR(+VLOOKUP("LEEQTF"&amp;A27,'Main File'!A:O,6,0),0)</f>
        <v>2.3261612291457836</v>
      </c>
      <c r="C27" s="28">
        <f>IFERROR(+VLOOKUP("LEEQTF"&amp;A27,'Main File'!A:O,7,0),0)</f>
        <v>0</v>
      </c>
      <c r="D27" s="28">
        <f>IFERROR(+VLOOKUP("LEEQTF"&amp;A27,'Main File'!A:O,8,0),0)</f>
        <v>0.2</v>
      </c>
      <c r="E27" s="28">
        <f>IFERROR(+VLOOKUP("LEEQTF"&amp;A27,'Main File'!A:O,9,0),0)</f>
        <v>0.28911069480387142</v>
      </c>
      <c r="F27" s="28">
        <f>IFERROR(+VLOOKUP("LEEQTF"&amp;A27,'Main File'!A:O,10,0),0)</f>
        <v>2.8152719239496551</v>
      </c>
      <c r="G27" s="28">
        <f>IFERROR(+VLOOKUP("LEEQTF"&amp;A27,'Main File'!A:O,11,0),0)</f>
        <v>1.4638677221934191</v>
      </c>
      <c r="H27" s="28">
        <f>IFERROR(+VLOOKUP("LEEQTF"&amp;A27,'Main File'!A:O,12,0),0)</f>
        <v>0</v>
      </c>
      <c r="I27" s="28">
        <f>IFERROR(+VLOOKUP("LEEQTF"&amp;A27,'Main File'!A:O,13,0),0)</f>
        <v>0.2</v>
      </c>
      <c r="J27" s="28">
        <f>IFERROR(+VLOOKUP("LEEQTF"&amp;A27,'Main File'!A:O,14,0),0)</f>
        <v>0.28690593154591598</v>
      </c>
      <c r="K27" s="28">
        <f>IFERROR(+VLOOKUP("LEEQTF"&amp;A27,'Main File'!A:O,15,0),0)</f>
        <v>1.950773653739335</v>
      </c>
    </row>
    <row r="28" spans="1:11" x14ac:dyDescent="0.25">
      <c r="A28" s="9">
        <f t="shared" si="0"/>
        <v>43184</v>
      </c>
      <c r="B28" s="28">
        <f>IFERROR(+VLOOKUP("LEEQTF"&amp;A28,'Main File'!A:O,6,0),0)</f>
        <v>2.3261661055312417</v>
      </c>
      <c r="C28" s="28">
        <f>IFERROR(+VLOOKUP("LEEQTF"&amp;A28,'Main File'!A:O,7,0),0)</f>
        <v>0</v>
      </c>
      <c r="D28" s="28">
        <f>IFERROR(+VLOOKUP("LEEQTF"&amp;A28,'Main File'!A:O,8,0),0)</f>
        <v>0.2</v>
      </c>
      <c r="E28" s="28">
        <f>IFERROR(+VLOOKUP("LEEQTF"&amp;A28,'Main File'!A:O,9,0),0)</f>
        <v>0.28911133123003169</v>
      </c>
      <c r="F28" s="28">
        <f>IFERROR(+VLOOKUP("LEEQTF"&amp;A28,'Main File'!A:O,10,0),0)</f>
        <v>2.8152774367612734</v>
      </c>
      <c r="G28" s="28">
        <f>IFERROR(+VLOOKUP("LEEQTF"&amp;A28,'Main File'!A:O,11,0),0)</f>
        <v>1.4638721994306989</v>
      </c>
      <c r="H28" s="28">
        <f>IFERROR(+VLOOKUP("LEEQTF"&amp;A28,'Main File'!A:O,12,0),0)</f>
        <v>0</v>
      </c>
      <c r="I28" s="28">
        <f>IFERROR(+VLOOKUP("LEEQTF"&amp;A28,'Main File'!A:O,13,0),0)</f>
        <v>0.2</v>
      </c>
      <c r="J28" s="28">
        <f>IFERROR(+VLOOKUP("LEEQTF"&amp;A28,'Main File'!A:O,14,0),0)</f>
        <v>0.2869075920767446</v>
      </c>
      <c r="K28" s="28">
        <f>IFERROR(+VLOOKUP("LEEQTF"&amp;A28,'Main File'!A:O,15,0),0)</f>
        <v>1.9507797915074434</v>
      </c>
    </row>
    <row r="29" spans="1:11" x14ac:dyDescent="0.25">
      <c r="A29" s="9">
        <f t="shared" si="0"/>
        <v>43185</v>
      </c>
      <c r="B29" s="28">
        <f>IFERROR(+VLOOKUP("LEEQTF"&amp;A29,'Main File'!A:O,6,0),0)</f>
        <v>2.2610303396287548</v>
      </c>
      <c r="C29" s="28">
        <f>IFERROR(+VLOOKUP("LEEQTF"&amp;A29,'Main File'!A:O,7,0),0)</f>
        <v>0</v>
      </c>
      <c r="D29" s="28">
        <f>IFERROR(+VLOOKUP("LEEQTF"&amp;A29,'Main File'!A:O,8,0),0)</f>
        <v>0.2</v>
      </c>
      <c r="E29" s="28">
        <f>IFERROR(+VLOOKUP("LEEQTF"&amp;A29,'Main File'!A:O,9,0),0)</f>
        <v>0.27738717538162688</v>
      </c>
      <c r="F29" s="28">
        <f>IFERROR(+VLOOKUP("LEEQTF"&amp;A29,'Main File'!A:O,10,0),0)</f>
        <v>2.738417515010382</v>
      </c>
      <c r="G29" s="28">
        <f>IFERROR(+VLOOKUP("LEEQTF"&amp;A29,'Main File'!A:O,11,0),0)</f>
        <v>1.3988825099856694</v>
      </c>
      <c r="H29" s="28">
        <f>IFERROR(+VLOOKUP("LEEQTF"&amp;A29,'Main File'!A:O,12,0),0)</f>
        <v>0</v>
      </c>
      <c r="I29" s="28">
        <f>IFERROR(+VLOOKUP("LEEQTF"&amp;A29,'Main File'!A:O,13,0),0)</f>
        <v>0.2</v>
      </c>
      <c r="J29" s="28">
        <f>IFERROR(+VLOOKUP("LEEQTF"&amp;A29,'Main File'!A:O,14,0),0)</f>
        <v>0.27520776054417428</v>
      </c>
      <c r="K29" s="28">
        <f>IFERROR(+VLOOKUP("LEEQTF"&amp;A29,'Main File'!A:O,15,0),0)</f>
        <v>1.8740902705298437</v>
      </c>
    </row>
    <row r="30" spans="1:11" x14ac:dyDescent="0.25">
      <c r="A30" s="9">
        <f t="shared" si="0"/>
        <v>43186</v>
      </c>
      <c r="B30" s="28">
        <f>IFERROR(+VLOOKUP("LEEQTF"&amp;A30,'Main File'!A:O,6,0),0)</f>
        <v>0</v>
      </c>
      <c r="C30" s="28">
        <f>IFERROR(+VLOOKUP("LEEQTF"&amp;A30,'Main File'!A:O,7,0),0)</f>
        <v>0</v>
      </c>
      <c r="D30" s="28">
        <f>IFERROR(+VLOOKUP("LEEQTF"&amp;A30,'Main File'!A:O,8,0),0)</f>
        <v>0</v>
      </c>
      <c r="E30" s="28">
        <f>IFERROR(+VLOOKUP("LEEQTF"&amp;A30,'Main File'!A:O,9,0),0)</f>
        <v>0</v>
      </c>
      <c r="F30" s="28">
        <f>IFERROR(+VLOOKUP("LEEQTF"&amp;A30,'Main File'!A:O,10,0),0)</f>
        <v>0</v>
      </c>
      <c r="G30" s="28">
        <f>IFERROR(+VLOOKUP("LEEQTF"&amp;A30,'Main File'!A:O,11,0),0)</f>
        <v>0</v>
      </c>
      <c r="H30" s="28">
        <f>IFERROR(+VLOOKUP("LEEQTF"&amp;A30,'Main File'!A:O,12,0),0)</f>
        <v>0</v>
      </c>
      <c r="I30" s="28">
        <f>IFERROR(+VLOOKUP("LEEQTF"&amp;A30,'Main File'!A:O,13,0),0)</f>
        <v>0</v>
      </c>
      <c r="J30" s="28">
        <f>IFERROR(+VLOOKUP("LEEQTF"&amp;A30,'Main File'!A:O,14,0),0)</f>
        <v>0</v>
      </c>
      <c r="K30" s="28">
        <f>IFERROR(+VLOOKUP("LEEQTF"&amp;A30,'Main File'!A:O,15,0),0)</f>
        <v>0</v>
      </c>
    </row>
    <row r="31" spans="1:11" x14ac:dyDescent="0.25">
      <c r="A31" s="9">
        <f t="shared" si="0"/>
        <v>43187</v>
      </c>
      <c r="B31" s="28">
        <f>IFERROR(+VLOOKUP("LEEQTF"&amp;A31,'Main File'!A:O,6,0),0)</f>
        <v>0</v>
      </c>
      <c r="C31" s="28">
        <f>IFERROR(+VLOOKUP("LEEQTF"&amp;A31,'Main File'!A:O,7,0),0)</f>
        <v>0</v>
      </c>
      <c r="D31" s="28">
        <f>IFERROR(+VLOOKUP("LEEQTF"&amp;A31,'Main File'!A:O,8,0),0)</f>
        <v>0</v>
      </c>
      <c r="E31" s="28">
        <f>IFERROR(+VLOOKUP("LEEQTF"&amp;A31,'Main File'!A:O,9,0),0)</f>
        <v>0</v>
      </c>
      <c r="F31" s="28">
        <f>IFERROR(+VLOOKUP("LEEQTF"&amp;A31,'Main File'!A:O,10,0),0)</f>
        <v>0</v>
      </c>
      <c r="G31" s="28">
        <f>IFERROR(+VLOOKUP("LEEQTF"&amp;A31,'Main File'!A:O,11,0),0)</f>
        <v>0</v>
      </c>
      <c r="H31" s="28">
        <f>IFERROR(+VLOOKUP("LEEQTF"&amp;A31,'Main File'!A:O,12,0),0)</f>
        <v>0</v>
      </c>
      <c r="I31" s="28">
        <f>IFERROR(+VLOOKUP("LEEQTF"&amp;A31,'Main File'!A:O,13,0),0)</f>
        <v>0</v>
      </c>
      <c r="J31" s="28">
        <f>IFERROR(+VLOOKUP("LEEQTF"&amp;A31,'Main File'!A:O,14,0),0)</f>
        <v>0</v>
      </c>
      <c r="K31" s="28">
        <f>IFERROR(+VLOOKUP("LEEQTF"&amp;A31,'Main File'!A:O,15,0),0)</f>
        <v>0</v>
      </c>
    </row>
    <row r="32" spans="1:11" x14ac:dyDescent="0.25">
      <c r="A32" s="9">
        <f t="shared" si="0"/>
        <v>43188</v>
      </c>
      <c r="B32" s="28">
        <f>IFERROR(+VLOOKUP("LEEQTF"&amp;A32,'Main File'!A:O,6,0),0)</f>
        <v>0</v>
      </c>
      <c r="C32" s="28">
        <f>IFERROR(+VLOOKUP("LEEQTF"&amp;A32,'Main File'!A:O,7,0),0)</f>
        <v>0</v>
      </c>
      <c r="D32" s="28">
        <f>IFERROR(+VLOOKUP("LEEQTF"&amp;A32,'Main File'!A:O,8,0),0)</f>
        <v>0</v>
      </c>
      <c r="E32" s="28">
        <f>IFERROR(+VLOOKUP("LEEQTF"&amp;A32,'Main File'!A:O,9,0),0)</f>
        <v>0</v>
      </c>
      <c r="F32" s="28">
        <f>IFERROR(+VLOOKUP("LEEQTF"&amp;A32,'Main File'!A:O,10,0),0)</f>
        <v>0</v>
      </c>
      <c r="G32" s="28">
        <f>IFERROR(+VLOOKUP("LEEQTF"&amp;A32,'Main File'!A:O,11,0),0)</f>
        <v>0</v>
      </c>
      <c r="H32" s="28">
        <f>IFERROR(+VLOOKUP("LEEQTF"&amp;A32,'Main File'!A:O,12,0),0)</f>
        <v>0</v>
      </c>
      <c r="I32" s="28">
        <f>IFERROR(+VLOOKUP("LEEQTF"&amp;A32,'Main File'!A:O,13,0),0)</f>
        <v>0</v>
      </c>
      <c r="J32" s="28">
        <f>IFERROR(+VLOOKUP("LEEQTF"&amp;A32,'Main File'!A:O,14,0),0)</f>
        <v>0</v>
      </c>
      <c r="K32" s="28">
        <f>IFERROR(+VLOOKUP("LEEQTF"&amp;A32,'Main File'!A:O,15,0),0)</f>
        <v>0</v>
      </c>
    </row>
    <row r="33" spans="1:11" x14ac:dyDescent="0.25">
      <c r="A33" s="9">
        <f t="shared" si="0"/>
        <v>43189</v>
      </c>
      <c r="B33" s="28">
        <f>IFERROR(+VLOOKUP("LEEQTF"&amp;A33,'Main File'!A:O,6,0),0)</f>
        <v>0</v>
      </c>
      <c r="C33" s="28">
        <f>IFERROR(+VLOOKUP("LEEQTF"&amp;A33,'Main File'!A:O,7,0),0)</f>
        <v>0</v>
      </c>
      <c r="D33" s="28">
        <f>IFERROR(+VLOOKUP("LEEQTF"&amp;A33,'Main File'!A:O,8,0),0)</f>
        <v>0</v>
      </c>
      <c r="E33" s="28">
        <f>IFERROR(+VLOOKUP("LEEQTF"&amp;A33,'Main File'!A:O,9,0),0)</f>
        <v>0</v>
      </c>
      <c r="F33" s="28">
        <f>IFERROR(+VLOOKUP("LEEQTF"&amp;A33,'Main File'!A:O,10,0),0)</f>
        <v>0</v>
      </c>
      <c r="G33" s="28">
        <f>IFERROR(+VLOOKUP("LEEQTF"&amp;A33,'Main File'!A:O,11,0),0)</f>
        <v>0</v>
      </c>
      <c r="H33" s="28">
        <f>IFERROR(+VLOOKUP("LEEQTF"&amp;A33,'Main File'!A:O,12,0),0)</f>
        <v>0</v>
      </c>
      <c r="I33" s="28">
        <f>IFERROR(+VLOOKUP("LEEQTF"&amp;A33,'Main File'!A:O,13,0),0)</f>
        <v>0</v>
      </c>
      <c r="J33" s="28">
        <f>IFERROR(+VLOOKUP("LEEQTF"&amp;A33,'Main File'!A:O,14,0),0)</f>
        <v>0</v>
      </c>
      <c r="K33" s="28">
        <f>IFERROR(+VLOOKUP("LEEQTF"&amp;A33,'Main File'!A:O,15,0),0)</f>
        <v>0</v>
      </c>
    </row>
    <row r="34" spans="1:11" x14ac:dyDescent="0.25">
      <c r="A34" s="9">
        <f t="shared" si="0"/>
        <v>43190</v>
      </c>
      <c r="B34" s="28">
        <f>IFERROR(+VLOOKUP("LEEQTF"&amp;A34,'Main File'!A:O,6,0),0)</f>
        <v>0</v>
      </c>
      <c r="C34" s="28">
        <f>IFERROR(+VLOOKUP("LEEQTF"&amp;A34,'Main File'!A:O,7,0),0)</f>
        <v>0</v>
      </c>
      <c r="D34" s="28">
        <f>IFERROR(+VLOOKUP("LEEQTF"&amp;A34,'Main File'!A:O,8,0),0)</f>
        <v>0</v>
      </c>
      <c r="E34" s="28">
        <f>IFERROR(+VLOOKUP("LEEQTF"&amp;A34,'Main File'!A:O,9,0),0)</f>
        <v>0</v>
      </c>
      <c r="F34" s="28">
        <f>IFERROR(+VLOOKUP("LEEQTF"&amp;A34,'Main File'!A:O,10,0),0)</f>
        <v>0</v>
      </c>
      <c r="G34" s="28">
        <f>IFERROR(+VLOOKUP("LEEQTF"&amp;A34,'Main File'!A:O,11,0),0)</f>
        <v>0</v>
      </c>
      <c r="H34" s="28">
        <f>IFERROR(+VLOOKUP("LEEQTF"&amp;A34,'Main File'!A:O,12,0),0)</f>
        <v>0</v>
      </c>
      <c r="I34" s="28">
        <f>IFERROR(+VLOOKUP("LEEQTF"&amp;A34,'Main File'!A:O,13,0),0)</f>
        <v>0</v>
      </c>
      <c r="J34" s="28">
        <f>IFERROR(+VLOOKUP("LEEQTF"&amp;A34,'Main File'!A:O,14,0),0)</f>
        <v>0</v>
      </c>
      <c r="K34" s="28">
        <f>IFERROR(+VLOOKUP("LEEQTF"&amp;A34,'Main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C18" sqref="C1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Growth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IFERROR(+VLOOKUP("LEGROW"&amp;A4,'Main File'!A:O,6,0),0)</f>
        <v>2.3550790394276291</v>
      </c>
      <c r="C4" s="28">
        <f>IFERROR(+VLOOKUP("LEGROW"&amp;A4,'Main File'!A:O,7,0),0)</f>
        <v>0.30002369058750578</v>
      </c>
      <c r="D4" s="28">
        <f>IFERROR(+VLOOKUP("LEGROW"&amp;A4,'Main File'!A:O,8,0),0)</f>
        <v>0.2</v>
      </c>
      <c r="E4" s="28">
        <f>IFERROR(+VLOOKUP("LEGROW"&amp;A4,'Main File'!A:O,9,0),0)</f>
        <v>0.2763138113913709</v>
      </c>
      <c r="F4" s="28">
        <f>IFERROR(+VLOOKUP("LEGROW"&amp;A4,'Main File'!A:O,10,0),0)</f>
        <v>3.131416541406506</v>
      </c>
      <c r="G4" s="28">
        <f>IFERROR(+VLOOKUP("LEGROW"&amp;A4,'Main File'!A:O,11,0),0)</f>
        <v>1.3993938370110786</v>
      </c>
      <c r="H4" s="28">
        <f>IFERROR(+VLOOKUP("LEGROW"&amp;A4,'Main File'!A:O,12,0),0)</f>
        <v>0</v>
      </c>
      <c r="I4" s="28">
        <f>IFERROR(+VLOOKUP("LEGROW"&amp;A4,'Main File'!A:O,13,0),0)</f>
        <v>0.2</v>
      </c>
      <c r="J4" s="28">
        <f>IFERROR(+VLOOKUP("LEGROW"&amp;A4,'Main File'!A:O,14,0),0)</f>
        <v>0.27350059654327064</v>
      </c>
      <c r="K4" s="28">
        <f>IFERROR(+VLOOKUP("LEGROW"&amp;A4,'Main File'!A:O,15,0),0)</f>
        <v>1.8728944335543491</v>
      </c>
    </row>
    <row r="5" spans="1:14" x14ac:dyDescent="0.25">
      <c r="A5" s="9">
        <v>43161</v>
      </c>
      <c r="B5" s="28">
        <f>IFERROR(+VLOOKUP("LEGROW"&amp;A5,'Main File'!A:O,6,0),0)</f>
        <v>2.3549379356628375</v>
      </c>
      <c r="C5" s="28">
        <f>IFERROR(+VLOOKUP("LEGROW"&amp;A5,'Main File'!A:O,7,0),0)</f>
        <v>0.30002369607971952</v>
      </c>
      <c r="D5" s="28">
        <f>IFERROR(+VLOOKUP("LEGROW"&amp;A5,'Main File'!A:O,8,0),0)</f>
        <v>0.2</v>
      </c>
      <c r="E5" s="28">
        <f>IFERROR(+VLOOKUP("LEGROW"&amp;A5,'Main File'!A:O,9,0),0)</f>
        <v>0.27628815160894543</v>
      </c>
      <c r="F5" s="28">
        <f>IFERROR(+VLOOKUP("LEGROW"&amp;A5,'Main File'!A:O,10,0),0)</f>
        <v>3.1312497833515027</v>
      </c>
      <c r="G5" s="28">
        <f>IFERROR(+VLOOKUP("LEGROW"&amp;A5,'Main File'!A:O,11,0),0)</f>
        <v>1.3993737606318826</v>
      </c>
      <c r="H5" s="28">
        <f>IFERROR(+VLOOKUP("LEGROW"&amp;A5,'Main File'!A:O,12,0),0)</f>
        <v>0</v>
      </c>
      <c r="I5" s="28">
        <f>IFERROR(+VLOOKUP("LEGROW"&amp;A5,'Main File'!A:O,13,0),0)</f>
        <v>0.2</v>
      </c>
      <c r="J5" s="28">
        <f>IFERROR(+VLOOKUP("LEGROW"&amp;A5,'Main File'!A:O,14,0),0)</f>
        <v>0.27349767772973915</v>
      </c>
      <c r="K5" s="28">
        <f>IFERROR(+VLOOKUP("LEGROW"&amp;A5,'Main File'!A:O,15,0),0)</f>
        <v>1.8728714383616216</v>
      </c>
    </row>
    <row r="6" spans="1:14" x14ac:dyDescent="0.25">
      <c r="A6" s="9">
        <f>+A5+1</f>
        <v>43162</v>
      </c>
      <c r="B6" s="28">
        <f>IFERROR(+VLOOKUP("LEGROW"&amp;A6,'Main File'!A:O,6,0),0)</f>
        <v>2.3549452302381169</v>
      </c>
      <c r="C6" s="28">
        <f>IFERROR(+VLOOKUP("LEGROW"&amp;A6,'Main File'!A:O,7,0),0)</f>
        <v>0.3000237041415601</v>
      </c>
      <c r="D6" s="28">
        <f>IFERROR(+VLOOKUP("LEGROW"&amp;A6,'Main File'!A:O,8,0),0)</f>
        <v>0.2</v>
      </c>
      <c r="E6" s="28">
        <f>IFERROR(+VLOOKUP("LEGROW"&amp;A6,'Main File'!A:O,9,0),0)</f>
        <v>0.27628975747780726</v>
      </c>
      <c r="F6" s="28">
        <f>IFERROR(+VLOOKUP("LEGROW"&amp;A6,'Main File'!A:O,10,0),0)</f>
        <v>3.1312586918574845</v>
      </c>
      <c r="G6" s="28">
        <f>IFERROR(+VLOOKUP("LEGROW"&amp;A6,'Main File'!A:O,11,0),0)</f>
        <v>1.3993805864868407</v>
      </c>
      <c r="H6" s="28">
        <f>IFERROR(+VLOOKUP("LEGROW"&amp;A6,'Main File'!A:O,12,0),0)</f>
        <v>0</v>
      </c>
      <c r="I6" s="28">
        <f>IFERROR(+VLOOKUP("LEGROW"&amp;A6,'Main File'!A:O,13,0),0)</f>
        <v>0.2</v>
      </c>
      <c r="J6" s="28">
        <f>IFERROR(+VLOOKUP("LEGROW"&amp;A6,'Main File'!A:O,14,0),0)</f>
        <v>0.27349866598401784</v>
      </c>
      <c r="K6" s="28">
        <f>IFERROR(+VLOOKUP("LEGROW"&amp;A6,'Main File'!A:O,15,0),0)</f>
        <v>1.8728792524708586</v>
      </c>
    </row>
    <row r="7" spans="1:14" x14ac:dyDescent="0.25">
      <c r="A7" s="9">
        <f t="shared" ref="A7:A34" si="0">+A6+1</f>
        <v>43163</v>
      </c>
      <c r="B7" s="28">
        <f>IFERROR(+VLOOKUP("LEGROW"&amp;A7,'Main File'!A:O,6,0),0)</f>
        <v>2.3549520809687201</v>
      </c>
      <c r="C7" s="28">
        <f>IFERROR(+VLOOKUP("LEGROW"&amp;A7,'Main File'!A:O,7,0),0)</f>
        <v>0.30002371030658204</v>
      </c>
      <c r="D7" s="28">
        <f>IFERROR(+VLOOKUP("LEGROW"&amp;A7,'Main File'!A:O,8,0),0)</f>
        <v>0.2</v>
      </c>
      <c r="E7" s="28">
        <f>IFERROR(+VLOOKUP("LEGROW"&amp;A7,'Main File'!A:O,9,0),0)</f>
        <v>0.27629093303925872</v>
      </c>
      <c r="F7" s="28">
        <f>IFERROR(+VLOOKUP("LEGROW"&amp;A7,'Main File'!A:O,10,0),0)</f>
        <v>3.1312667243145609</v>
      </c>
      <c r="G7" s="28">
        <f>IFERROR(+VLOOKUP("LEGROW"&amp;A7,'Main File'!A:O,11,0),0)</f>
        <v>1.3993868745494196</v>
      </c>
      <c r="H7" s="28">
        <f>IFERROR(+VLOOKUP("LEGROW"&amp;A7,'Main File'!A:O,12,0),0)</f>
        <v>0</v>
      </c>
      <c r="I7" s="28">
        <f>IFERROR(+VLOOKUP("LEGROW"&amp;A7,'Main File'!A:O,13,0),0)</f>
        <v>0.2</v>
      </c>
      <c r="J7" s="28">
        <f>IFERROR(+VLOOKUP("LEGROW"&amp;A7,'Main File'!A:O,14,0),0)</f>
        <v>0.27349965372157775</v>
      </c>
      <c r="K7" s="28">
        <f>IFERROR(+VLOOKUP("LEGROW"&amp;A7,'Main File'!A:O,15,0),0)</f>
        <v>1.8728865282709972</v>
      </c>
    </row>
    <row r="8" spans="1:14" x14ac:dyDescent="0.25">
      <c r="A8" s="9">
        <f t="shared" si="0"/>
        <v>43164</v>
      </c>
      <c r="B8" s="28">
        <f>IFERROR(+VLOOKUP("LEGROW"&amp;A8,'Main File'!A:O,6,0),0)</f>
        <v>2.3557669635397565</v>
      </c>
      <c r="C8" s="28">
        <f>IFERROR(+VLOOKUP("LEGROW"&amp;A8,'Main File'!A:O,7,0),0)</f>
        <v>0.30002381226369751</v>
      </c>
      <c r="D8" s="28">
        <f>IFERROR(+VLOOKUP("LEGROW"&amp;A8,'Main File'!A:O,8,0),0)</f>
        <v>0.2</v>
      </c>
      <c r="E8" s="28">
        <f>IFERROR(+VLOOKUP("LEGROW"&amp;A8,'Main File'!A:O,9,0),0)</f>
        <v>0.27643739264831657</v>
      </c>
      <c r="F8" s="28">
        <f>IFERROR(+VLOOKUP("LEGROW"&amp;A8,'Main File'!A:O,10,0),0)</f>
        <v>3.1322281684517708</v>
      </c>
      <c r="G8" s="28">
        <f>IFERROR(+VLOOKUP("LEGROW"&amp;A8,'Main File'!A:O,11,0),0)</f>
        <v>1.40008036958517</v>
      </c>
      <c r="H8" s="28">
        <f>IFERROR(+VLOOKUP("LEGROW"&amp;A8,'Main File'!A:O,12,0),0)</f>
        <v>0</v>
      </c>
      <c r="I8" s="28">
        <f>IFERROR(+VLOOKUP("LEGROW"&amp;A8,'Main File'!A:O,13,0),0)</f>
        <v>0.2</v>
      </c>
      <c r="J8" s="28">
        <f>IFERROR(+VLOOKUP("LEGROW"&amp;A8,'Main File'!A:O,14,0),0)</f>
        <v>0.27362474491418026</v>
      </c>
      <c r="K8" s="28">
        <f>IFERROR(+VLOOKUP("LEGROW"&amp;A8,'Main File'!A:O,15,0),0)</f>
        <v>1.8737051144993502</v>
      </c>
    </row>
    <row r="9" spans="1:14" x14ac:dyDescent="0.25">
      <c r="A9" s="9">
        <f t="shared" si="0"/>
        <v>43165</v>
      </c>
      <c r="B9" s="28">
        <f>IFERROR(+VLOOKUP("LEGROW"&amp;A9,'Main File'!A:O,6,0),0)</f>
        <v>2.3569447958783321</v>
      </c>
      <c r="C9" s="28">
        <f>IFERROR(+VLOOKUP("LEGROW"&amp;A9,'Main File'!A:O,7,0),0)</f>
        <v>0.30002381772699993</v>
      </c>
      <c r="D9" s="28">
        <f>IFERROR(+VLOOKUP("LEGROW"&amp;A9,'Main File'!A:O,8,0),0)</f>
        <v>0.2</v>
      </c>
      <c r="E9" s="28">
        <f>IFERROR(+VLOOKUP("LEGROW"&amp;A9,'Main File'!A:O,9,0),0)</f>
        <v>0.27664932004000009</v>
      </c>
      <c r="F9" s="28">
        <f>IFERROR(+VLOOKUP("LEGROW"&amp;A9,'Main File'!A:O,10,0),0)</f>
        <v>3.1336179336453323</v>
      </c>
      <c r="G9" s="28">
        <f>IFERROR(+VLOOKUP("LEGROW"&amp;A9,'Main File'!A:O,11,0),0)</f>
        <v>1.4012152573822714</v>
      </c>
      <c r="H9" s="28">
        <f>IFERROR(+VLOOKUP("LEGROW"&amp;A9,'Main File'!A:O,12,0),0)</f>
        <v>0</v>
      </c>
      <c r="I9" s="28">
        <f>IFERROR(+VLOOKUP("LEGROW"&amp;A9,'Main File'!A:O,13,0),0)</f>
        <v>0.2</v>
      </c>
      <c r="J9" s="28">
        <f>IFERROR(+VLOOKUP("LEGROW"&amp;A9,'Main File'!A:O,14,0),0)</f>
        <v>0.27382847599081939</v>
      </c>
      <c r="K9" s="28">
        <f>IFERROR(+VLOOKUP("LEGROW"&amp;A9,'Main File'!A:O,15,0),0)</f>
        <v>1.8750437333730907</v>
      </c>
    </row>
    <row r="10" spans="1:14" x14ac:dyDescent="0.25">
      <c r="A10" s="9">
        <f t="shared" si="0"/>
        <v>43166</v>
      </c>
      <c r="B10" s="28">
        <f>IFERROR(+VLOOKUP("LEGROW"&amp;A10,'Main File'!A:O,6,0),0)</f>
        <v>2.3577467622152395</v>
      </c>
      <c r="C10" s="28">
        <f>IFERROR(+VLOOKUP("LEGROW"&amp;A10,'Main File'!A:O,7,0),0)</f>
        <v>0.30002368653481687</v>
      </c>
      <c r="D10" s="28">
        <f>IFERROR(+VLOOKUP("LEGROW"&amp;A10,'Main File'!A:O,8,0),0)</f>
        <v>0.2</v>
      </c>
      <c r="E10" s="28">
        <f>IFERROR(+VLOOKUP("LEGROW"&amp;A10,'Main File'!A:O,9,0),0)</f>
        <v>0.27679383222851822</v>
      </c>
      <c r="F10" s="28">
        <f>IFERROR(+VLOOKUP("LEGROW"&amp;A10,'Main File'!A:O,10,0),0)</f>
        <v>3.1345642809785748</v>
      </c>
      <c r="G10" s="28">
        <f>IFERROR(+VLOOKUP("LEGROW"&amp;A10,'Main File'!A:O,11,0),0)</f>
        <v>1.4020621457804932</v>
      </c>
      <c r="H10" s="28">
        <f>IFERROR(+VLOOKUP("LEGROW"&amp;A10,'Main File'!A:O,12,0),0)</f>
        <v>0</v>
      </c>
      <c r="I10" s="28">
        <f>IFERROR(+VLOOKUP("LEGROW"&amp;A10,'Main File'!A:O,13,0),0)</f>
        <v>0.2</v>
      </c>
      <c r="J10" s="28">
        <f>IFERROR(+VLOOKUP("LEGROW"&amp;A10,'Main File'!A:O,14,0),0)</f>
        <v>0.2739818228560002</v>
      </c>
      <c r="K10" s="28">
        <f>IFERROR(+VLOOKUP("LEGROW"&amp;A10,'Main File'!A:O,15,0),0)</f>
        <v>1.8760439686364934</v>
      </c>
    </row>
    <row r="11" spans="1:14" x14ac:dyDescent="0.25">
      <c r="A11" s="9">
        <f t="shared" si="0"/>
        <v>43167</v>
      </c>
      <c r="B11" s="28">
        <f>IFERROR(+VLOOKUP("LEGROW"&amp;A11,'Main File'!A:O,6,0),0)</f>
        <v>2.3569027989778002</v>
      </c>
      <c r="C11" s="28">
        <f>IFERROR(+VLOOKUP("LEGROW"&amp;A11,'Main File'!A:O,7,0),0)</f>
        <v>0.30002383305422586</v>
      </c>
      <c r="D11" s="28">
        <f>IFERROR(+VLOOKUP("LEGROW"&amp;A11,'Main File'!A:O,8,0),0)</f>
        <v>0.2</v>
      </c>
      <c r="E11" s="28">
        <f>IFERROR(+VLOOKUP("LEGROW"&amp;A11,'Main File'!A:O,9,0),0)</f>
        <v>0.27664206337670566</v>
      </c>
      <c r="F11" s="28">
        <f>IFERROR(+VLOOKUP("LEGROW"&amp;A11,'Main File'!A:O,10,0),0)</f>
        <v>3.1335686954087318</v>
      </c>
      <c r="G11" s="28">
        <f>IFERROR(+VLOOKUP("LEGROW"&amp;A11,'Main File'!A:O,11,0),0)</f>
        <v>1.4014488213253429</v>
      </c>
      <c r="H11" s="28">
        <f>IFERROR(+VLOOKUP("LEGROW"&amp;A11,'Main File'!A:O,12,0),0)</f>
        <v>0</v>
      </c>
      <c r="I11" s="28">
        <f>IFERROR(+VLOOKUP("LEGROW"&amp;A11,'Main File'!A:O,13,0),0)</f>
        <v>0.2</v>
      </c>
      <c r="J11" s="28">
        <f>IFERROR(+VLOOKUP("LEGROW"&amp;A11,'Main File'!A:O,14,0),0)</f>
        <v>0.27387048693816979</v>
      </c>
      <c r="K11" s="28">
        <f>IFERROR(+VLOOKUP("LEGROW"&amp;A11,'Main File'!A:O,15,0),0)</f>
        <v>1.8753193082635127</v>
      </c>
    </row>
    <row r="12" spans="1:14" x14ac:dyDescent="0.25">
      <c r="A12" s="9">
        <f t="shared" si="0"/>
        <v>43168</v>
      </c>
      <c r="B12" s="28">
        <f>IFERROR(+VLOOKUP("LEGROW"&amp;A12,'Main File'!A:O,6,0),0)</f>
        <v>2.3568834058653056</v>
      </c>
      <c r="C12" s="28">
        <f>IFERROR(+VLOOKUP("LEGROW"&amp;A12,'Main File'!A:O,7,0),0)</f>
        <v>0.30002365272647463</v>
      </c>
      <c r="D12" s="28">
        <f>IFERROR(+VLOOKUP("LEGROW"&amp;A12,'Main File'!A:O,8,0),0)</f>
        <v>0.2</v>
      </c>
      <c r="E12" s="28">
        <f>IFERROR(+VLOOKUP("LEGROW"&amp;A12,'Main File'!A:O,9,0),0)</f>
        <v>0.27663812883792899</v>
      </c>
      <c r="F12" s="28">
        <f>IFERROR(+VLOOKUP("LEGROW"&amp;A12,'Main File'!A:O,10,0),0)</f>
        <v>3.1335451874297093</v>
      </c>
      <c r="G12" s="28">
        <f>IFERROR(+VLOOKUP("LEGROW"&amp;A12,'Main File'!A:O,11,0),0)</f>
        <v>1.4013141318970772</v>
      </c>
      <c r="H12" s="28">
        <f>IFERROR(+VLOOKUP("LEGROW"&amp;A12,'Main File'!A:O,12,0),0)</f>
        <v>0</v>
      </c>
      <c r="I12" s="28">
        <f>IFERROR(+VLOOKUP("LEGROW"&amp;A12,'Main File'!A:O,13,0),0)</f>
        <v>0.2</v>
      </c>
      <c r="J12" s="28">
        <f>IFERROR(+VLOOKUP("LEGROW"&amp;A12,'Main File'!A:O,14,0),0)</f>
        <v>0.27384691382815313</v>
      </c>
      <c r="K12" s="28">
        <f>IFERROR(+VLOOKUP("LEGROW"&amp;A12,'Main File'!A:O,15,0),0)</f>
        <v>1.8751610457252303</v>
      </c>
    </row>
    <row r="13" spans="1:14" x14ac:dyDescent="0.25">
      <c r="A13" s="9">
        <f t="shared" si="0"/>
        <v>43169</v>
      </c>
      <c r="B13" s="28">
        <f>IFERROR(+VLOOKUP("LEGROW"&amp;A13,'Main File'!A:O,6,0),0)</f>
        <v>2.3569198446141764</v>
      </c>
      <c r="C13" s="28">
        <f>IFERROR(+VLOOKUP("LEGROW"&amp;A13,'Main File'!A:O,7,0),0)</f>
        <v>0.30002377602142999</v>
      </c>
      <c r="D13" s="28">
        <f>IFERROR(+VLOOKUP("LEGROW"&amp;A13,'Main File'!A:O,8,0),0)</f>
        <v>0.2</v>
      </c>
      <c r="E13" s="28">
        <f>IFERROR(+VLOOKUP("LEGROW"&amp;A13,'Main File'!A:O,9,0),0)</f>
        <v>0.27664475849659886</v>
      </c>
      <c r="F13" s="28">
        <f>IFERROR(+VLOOKUP("LEGROW"&amp;A13,'Main File'!A:O,10,0),0)</f>
        <v>3.1335883791322057</v>
      </c>
      <c r="G13" s="28">
        <f>IFERROR(+VLOOKUP("LEGROW"&amp;A13,'Main File'!A:O,11,0),0)</f>
        <v>1.4013369771297721</v>
      </c>
      <c r="H13" s="28">
        <f>IFERROR(+VLOOKUP("LEGROW"&amp;A13,'Main File'!A:O,12,0),0)</f>
        <v>0</v>
      </c>
      <c r="I13" s="28">
        <f>IFERROR(+VLOOKUP("LEGROW"&amp;A13,'Main File'!A:O,13,0),0)</f>
        <v>0.2</v>
      </c>
      <c r="J13" s="28">
        <f>IFERROR(+VLOOKUP("LEGROW"&amp;A13,'Main File'!A:O,14,0),0)</f>
        <v>0.27385164262443595</v>
      </c>
      <c r="K13" s="28">
        <f>IFERROR(+VLOOKUP("LEGROW"&amp;A13,'Main File'!A:O,15,0),0)</f>
        <v>1.875188619754208</v>
      </c>
    </row>
    <row r="14" spans="1:14" x14ac:dyDescent="0.25">
      <c r="A14" s="9">
        <f t="shared" si="0"/>
        <v>43170</v>
      </c>
      <c r="B14" s="28">
        <f>IFERROR(+VLOOKUP("LEGROW"&amp;A14,'Main File'!A:O,6,0),0)</f>
        <v>2.3569266337247541</v>
      </c>
      <c r="C14" s="28">
        <f>IFERROR(+VLOOKUP("LEGROW"&amp;A14,'Main File'!A:O,7,0),0)</f>
        <v>0.30002378237443</v>
      </c>
      <c r="D14" s="28">
        <f>IFERROR(+VLOOKUP("LEGROW"&amp;A14,'Main File'!A:O,8,0),0)</f>
        <v>0.2</v>
      </c>
      <c r="E14" s="28">
        <f>IFERROR(+VLOOKUP("LEGROW"&amp;A14,'Main File'!A:O,9,0),0)</f>
        <v>0.27664668937627424</v>
      </c>
      <c r="F14" s="28">
        <f>IFERROR(+VLOOKUP("LEGROW"&amp;A14,'Main File'!A:O,10,0),0)</f>
        <v>3.1335971054754586</v>
      </c>
      <c r="G14" s="28">
        <f>IFERROR(+VLOOKUP("LEGROW"&amp;A14,'Main File'!A:O,11,0),0)</f>
        <v>1.4013441106005591</v>
      </c>
      <c r="H14" s="28">
        <f>IFERROR(+VLOOKUP("LEGROW"&amp;A14,'Main File'!A:O,12,0),0)</f>
        <v>0</v>
      </c>
      <c r="I14" s="28">
        <f>IFERROR(+VLOOKUP("LEGROW"&amp;A14,'Main File'!A:O,13,0),0)</f>
        <v>0.2</v>
      </c>
      <c r="J14" s="28">
        <f>IFERROR(+VLOOKUP("LEGROW"&amp;A14,'Main File'!A:O,14,0),0)</f>
        <v>0.27385112237181974</v>
      </c>
      <c r="K14" s="28">
        <f>IFERROR(+VLOOKUP("LEGROW"&amp;A14,'Main File'!A:O,15,0),0)</f>
        <v>1.8751952329723789</v>
      </c>
    </row>
    <row r="15" spans="1:14" x14ac:dyDescent="0.25">
      <c r="A15" s="9">
        <f t="shared" si="0"/>
        <v>43171</v>
      </c>
      <c r="B15" s="28">
        <f>IFERROR(+VLOOKUP("LEGROW"&amp;A15,'Main File'!A:O,6,0),0)</f>
        <v>2.3557684221122783</v>
      </c>
      <c r="C15" s="28">
        <f>IFERROR(+VLOOKUP("LEGROW"&amp;A15,'Main File'!A:O,7,0),0)</f>
        <v>0.3000236892821222</v>
      </c>
      <c r="D15" s="28">
        <f>IFERROR(+VLOOKUP("LEGROW"&amp;A15,'Main File'!A:O,8,0),0)</f>
        <v>0.2</v>
      </c>
      <c r="E15" s="28">
        <f>IFERROR(+VLOOKUP("LEGROW"&amp;A15,'Main File'!A:O,9,0),0)</f>
        <v>0.27643754938664383</v>
      </c>
      <c r="F15" s="28">
        <f>IFERROR(+VLOOKUP("LEGROW"&amp;A15,'Main File'!A:O,10,0),0)</f>
        <v>3.1322296607810443</v>
      </c>
      <c r="G15" s="28">
        <f>IFERROR(+VLOOKUP("LEGROW"&amp;A15,'Main File'!A:O,11,0),0)</f>
        <v>1.4003544182828507</v>
      </c>
      <c r="H15" s="28">
        <f>IFERROR(+VLOOKUP("LEGROW"&amp;A15,'Main File'!A:O,12,0),0)</f>
        <v>0</v>
      </c>
      <c r="I15" s="28">
        <f>IFERROR(+VLOOKUP("LEGROW"&amp;A15,'Main File'!A:O,13,0),0)</f>
        <v>0.2</v>
      </c>
      <c r="J15" s="28">
        <f>IFERROR(+VLOOKUP("LEGROW"&amp;A15,'Main File'!A:O,14,0),0)</f>
        <v>0.273674036417137</v>
      </c>
      <c r="K15" s="28">
        <f>IFERROR(+VLOOKUP("LEGROW"&amp;A15,'Main File'!A:O,15,0),0)</f>
        <v>1.8740284546999877</v>
      </c>
    </row>
    <row r="16" spans="1:14" x14ac:dyDescent="0.25">
      <c r="A16" s="9">
        <f t="shared" si="0"/>
        <v>43172</v>
      </c>
      <c r="B16" s="28">
        <f>IFERROR(+VLOOKUP("LEGROW"&amp;A16,'Main File'!A:O,6,0),0)</f>
        <v>2.3551511017018791</v>
      </c>
      <c r="C16" s="28">
        <f>IFERROR(+VLOOKUP("LEGROW"&amp;A16,'Main File'!A:O,7,0),0)</f>
        <v>0.30002373972695506</v>
      </c>
      <c r="D16" s="28">
        <f>IFERROR(+VLOOKUP("LEGROW"&amp;A16,'Main File'!A:O,8,0),0)</f>
        <v>0.2</v>
      </c>
      <c r="E16" s="28">
        <f>IFERROR(+VLOOKUP("LEGROW"&amp;A16,'Main File'!A:O,9,0),0)</f>
        <v>0.27632673795121643</v>
      </c>
      <c r="F16" s="28">
        <f>IFERROR(+VLOOKUP("LEGROW"&amp;A16,'Main File'!A:O,10,0),0)</f>
        <v>3.1315015793800507</v>
      </c>
      <c r="G16" s="28">
        <f>IFERROR(+VLOOKUP("LEGROW"&amp;A16,'Main File'!A:O,11,0),0)</f>
        <v>1.3996484435601506</v>
      </c>
      <c r="H16" s="28">
        <f>IFERROR(+VLOOKUP("LEGROW"&amp;A16,'Main File'!A:O,12,0),0)</f>
        <v>0</v>
      </c>
      <c r="I16" s="28">
        <f>IFERROR(+VLOOKUP("LEGROW"&amp;A16,'Main File'!A:O,13,0),0)</f>
        <v>0.2</v>
      </c>
      <c r="J16" s="28">
        <f>IFERROR(+VLOOKUP("LEGROW"&amp;A16,'Main File'!A:O,14,0),0)</f>
        <v>0.27354645744998879</v>
      </c>
      <c r="K16" s="28">
        <f>IFERROR(+VLOOKUP("LEGROW"&amp;A16,'Main File'!A:O,15,0),0)</f>
        <v>1.8731949010101394</v>
      </c>
    </row>
    <row r="17" spans="1:11" x14ac:dyDescent="0.25">
      <c r="A17" s="9">
        <f t="shared" si="0"/>
        <v>43173</v>
      </c>
      <c r="B17" s="28">
        <f>IFERROR(+VLOOKUP("LEGROW"&amp;A17,'Main File'!A:O,6,0),0)</f>
        <v>2.3553342287134882</v>
      </c>
      <c r="C17" s="28">
        <f>IFERROR(+VLOOKUP("LEGROW"&amp;A17,'Main File'!A:O,7,0),0)</f>
        <v>0.30002378712263916</v>
      </c>
      <c r="D17" s="28">
        <f>IFERROR(+VLOOKUP("LEGROW"&amp;A17,'Main File'!A:O,8,0),0)</f>
        <v>0.2</v>
      </c>
      <c r="E17" s="28">
        <f>IFERROR(+VLOOKUP("LEGROW"&amp;A17,'Main File'!A:O,9,0),0)</f>
        <v>0.27635923957484393</v>
      </c>
      <c r="F17" s="28">
        <f>IFERROR(+VLOOKUP("LEGROW"&amp;A17,'Main File'!A:O,10,0),0)</f>
        <v>3.1317172554109711</v>
      </c>
      <c r="G17" s="28">
        <f>IFERROR(+VLOOKUP("LEGROW"&amp;A17,'Main File'!A:O,11,0),0)</f>
        <v>1.3997346581980425</v>
      </c>
      <c r="H17" s="28">
        <f>IFERROR(+VLOOKUP("LEGROW"&amp;A17,'Main File'!A:O,12,0),0)</f>
        <v>0</v>
      </c>
      <c r="I17" s="28">
        <f>IFERROR(+VLOOKUP("LEGROW"&amp;A17,'Main File'!A:O,13,0),0)</f>
        <v>0.2</v>
      </c>
      <c r="J17" s="28">
        <f>IFERROR(+VLOOKUP("LEGROW"&amp;A17,'Main File'!A:O,14,0),0)</f>
        <v>0.27356332890323715</v>
      </c>
      <c r="K17" s="28">
        <f>IFERROR(+VLOOKUP("LEGROW"&amp;A17,'Main File'!A:O,15,0),0)</f>
        <v>1.8732979871012796</v>
      </c>
    </row>
    <row r="18" spans="1:11" x14ac:dyDescent="0.25">
      <c r="A18" s="9">
        <f t="shared" si="0"/>
        <v>43174</v>
      </c>
      <c r="B18" s="28">
        <f>IFERROR(+VLOOKUP("LEGROW"&amp;A18,'Main File'!A:O,6,0),0)</f>
        <v>2.3537697551737153</v>
      </c>
      <c r="C18" s="28">
        <f>IFERROR(+VLOOKUP("LEGROW"&amp;A18,'Main File'!A:O,7,0),0)</f>
        <v>0</v>
      </c>
      <c r="D18" s="28">
        <f>IFERROR(+VLOOKUP("LEGROW"&amp;A18,'Main File'!A:O,8,0),0)</f>
        <v>0.2</v>
      </c>
      <c r="E18" s="28">
        <f>IFERROR(+VLOOKUP("LEGROW"&amp;A18,'Main File'!A:O,9,0),0)</f>
        <v>0.27607948663126208</v>
      </c>
      <c r="F18" s="28">
        <f>IFERROR(+VLOOKUP("LEGROW"&amp;A18,'Main File'!A:O,10,0),0)</f>
        <v>2.8298492418049777</v>
      </c>
      <c r="G18" s="28">
        <f>IFERROR(+VLOOKUP("LEGROW"&amp;A18,'Main File'!A:O,11,0),0)</f>
        <v>1.398159655475016</v>
      </c>
      <c r="H18" s="28">
        <f>IFERROR(+VLOOKUP("LEGROW"&amp;A18,'Main File'!A:O,12,0),0)</f>
        <v>0</v>
      </c>
      <c r="I18" s="28">
        <f>IFERROR(+VLOOKUP("LEGROW"&amp;A18,'Main File'!A:O,13,0),0)</f>
        <v>0.2</v>
      </c>
      <c r="J18" s="28">
        <f>IFERROR(+VLOOKUP("LEGROW"&amp;A18,'Main File'!A:O,14,0),0)</f>
        <v>0.27327956771080203</v>
      </c>
      <c r="K18" s="28">
        <f>IFERROR(+VLOOKUP("LEGROW"&amp;A18,'Main File'!A:O,15,0),0)</f>
        <v>1.8714392231858179</v>
      </c>
    </row>
    <row r="19" spans="1:11" x14ac:dyDescent="0.25">
      <c r="A19" s="9">
        <f t="shared" si="0"/>
        <v>43175</v>
      </c>
      <c r="B19" s="28">
        <f>IFERROR(+VLOOKUP("LEGROW"&amp;A19,'Main File'!A:O,6,0),0)</f>
        <v>2.3564977415534099</v>
      </c>
      <c r="C19" s="28">
        <f>IFERROR(+VLOOKUP("LEGROW"&amp;A19,'Main File'!A:O,7,0),0)</f>
        <v>0</v>
      </c>
      <c r="D19" s="28">
        <f>IFERROR(+VLOOKUP("LEGROW"&amp;A19,'Main File'!A:O,8,0),0)</f>
        <v>0.2</v>
      </c>
      <c r="E19" s="28">
        <f>IFERROR(+VLOOKUP("LEGROW"&amp;A19,'Main File'!A:O,9,0),0)</f>
        <v>0.27643885522895478</v>
      </c>
      <c r="F19" s="28">
        <f>IFERROR(+VLOOKUP("LEGROW"&amp;A19,'Main File'!A:O,10,0),0)</f>
        <v>2.832936596782365</v>
      </c>
      <c r="G19" s="28">
        <f>IFERROR(+VLOOKUP("LEGROW"&amp;A19,'Main File'!A:O,11,0),0)</f>
        <v>1.3991270099542936</v>
      </c>
      <c r="H19" s="28">
        <f>IFERROR(+VLOOKUP("LEGROW"&amp;A19,'Main File'!A:O,12,0),0)</f>
        <v>0</v>
      </c>
      <c r="I19" s="28">
        <f>IFERROR(+VLOOKUP("LEGROW"&amp;A19,'Main File'!A:O,13,0),0)</f>
        <v>0.2</v>
      </c>
      <c r="J19" s="28">
        <f>IFERROR(+VLOOKUP("LEGROW"&amp;A19,'Main File'!A:O,14,0),0)</f>
        <v>0.27345102064503451</v>
      </c>
      <c r="K19" s="28">
        <f>IFERROR(+VLOOKUP("LEGROW"&amp;A19,'Main File'!A:O,15,0),0)</f>
        <v>1.872578030599328</v>
      </c>
    </row>
    <row r="20" spans="1:11" x14ac:dyDescent="0.25">
      <c r="A20" s="9">
        <f t="shared" si="0"/>
        <v>43176</v>
      </c>
      <c r="B20" s="28">
        <f>IFERROR(+VLOOKUP("LEGROW"&amp;A20,'Main File'!A:O,6,0),0)</f>
        <v>2.3546468302558035</v>
      </c>
      <c r="C20" s="28">
        <f>IFERROR(+VLOOKUP("LEGROW"&amp;A20,'Main File'!A:O,7,0),0)</f>
        <v>0</v>
      </c>
      <c r="D20" s="28">
        <f>IFERROR(+VLOOKUP("LEGROW"&amp;A20,'Main File'!A:O,8,0),0)</f>
        <v>0.2</v>
      </c>
      <c r="E20" s="28">
        <f>IFERROR(+VLOOKUP("LEGROW"&amp;A20,'Main File'!A:O,9,0),0)</f>
        <v>0.27623723238747605</v>
      </c>
      <c r="F20" s="28">
        <f>IFERROR(+VLOOKUP("LEGROW"&amp;A20,'Main File'!A:O,10,0),0)</f>
        <v>2.8308840626432796</v>
      </c>
      <c r="G20" s="28">
        <f>IFERROR(+VLOOKUP("LEGROW"&amp;A20,'Main File'!A:O,11,0),0)</f>
        <v>1.3990860789368851</v>
      </c>
      <c r="H20" s="28">
        <f>IFERROR(+VLOOKUP("LEGROW"&amp;A20,'Main File'!A:O,12,0),0)</f>
        <v>0</v>
      </c>
      <c r="I20" s="28">
        <f>IFERROR(+VLOOKUP("LEGROW"&amp;A20,'Main File'!A:O,13,0),0)</f>
        <v>0.2</v>
      </c>
      <c r="J20" s="28">
        <f>IFERROR(+VLOOKUP("LEGROW"&amp;A20,'Main File'!A:O,14,0),0)</f>
        <v>0.27344554795736231</v>
      </c>
      <c r="K20" s="28">
        <f>IFERROR(+VLOOKUP("LEGROW"&amp;A20,'Main File'!A:O,15,0),0)</f>
        <v>1.8725316268942473</v>
      </c>
    </row>
    <row r="21" spans="1:11" x14ac:dyDescent="0.25">
      <c r="A21" s="9">
        <f t="shared" si="0"/>
        <v>43177</v>
      </c>
      <c r="B21" s="28">
        <f>IFERROR(+VLOOKUP("LEGROW"&amp;A21,'Main File'!A:O,6,0),0)</f>
        <v>2.3546537461543768</v>
      </c>
      <c r="C21" s="28">
        <f>IFERROR(+VLOOKUP("LEGROW"&amp;A21,'Main File'!A:O,7,0),0)</f>
        <v>0</v>
      </c>
      <c r="D21" s="28">
        <f>IFERROR(+VLOOKUP("LEGROW"&amp;A21,'Main File'!A:O,8,0),0)</f>
        <v>0.2</v>
      </c>
      <c r="E21" s="28">
        <f>IFERROR(+VLOOKUP("LEGROW"&amp;A21,'Main File'!A:O,9,0),0)</f>
        <v>0.27623840797201382</v>
      </c>
      <c r="F21" s="28">
        <f>IFERROR(+VLOOKUP("LEGROW"&amp;A21,'Main File'!A:O,10,0),0)</f>
        <v>2.8308921541263907</v>
      </c>
      <c r="G21" s="28">
        <f>IFERROR(+VLOOKUP("LEGROW"&amp;A21,'Main File'!A:O,11,0),0)</f>
        <v>1.3990919536526563</v>
      </c>
      <c r="H21" s="28">
        <f>IFERROR(+VLOOKUP("LEGROW"&amp;A21,'Main File'!A:O,12,0),0)</f>
        <v>0</v>
      </c>
      <c r="I21" s="28">
        <f>IFERROR(+VLOOKUP("LEGROW"&amp;A21,'Main File'!A:O,13,0),0)</f>
        <v>0.2</v>
      </c>
      <c r="J21" s="28">
        <f>IFERROR(+VLOOKUP("LEGROW"&amp;A21,'Main File'!A:O,14,0),0)</f>
        <v>0.27344664980137712</v>
      </c>
      <c r="K21" s="28">
        <f>IFERROR(+VLOOKUP("LEGROW"&amp;A21,'Main File'!A:O,15,0),0)</f>
        <v>1.8725386034540334</v>
      </c>
    </row>
    <row r="22" spans="1:11" x14ac:dyDescent="0.25">
      <c r="A22" s="9">
        <f t="shared" si="0"/>
        <v>43178</v>
      </c>
      <c r="B22" s="28">
        <f>IFERROR(+VLOOKUP("LEGROW"&amp;A22,'Main File'!A:O,6,0),0)</f>
        <v>2.3556320874713315</v>
      </c>
      <c r="C22" s="28">
        <f>IFERROR(+VLOOKUP("LEGROW"&amp;A22,'Main File'!A:O,7,0),0)</f>
        <v>0</v>
      </c>
      <c r="D22" s="28">
        <f>IFERROR(+VLOOKUP("LEGROW"&amp;A22,'Main File'!A:O,8,0),0)</f>
        <v>0.2</v>
      </c>
      <c r="E22" s="28">
        <f>IFERROR(+VLOOKUP("LEGROW"&amp;A22,'Main File'!A:O,9,0),0)</f>
        <v>0.27641454767403517</v>
      </c>
      <c r="F22" s="28">
        <f>IFERROR(+VLOOKUP("LEGROW"&amp;A22,'Main File'!A:O,10,0),0)</f>
        <v>2.8320466351453666</v>
      </c>
      <c r="G22" s="28">
        <f>IFERROR(+VLOOKUP("LEGROW"&amp;A22,'Main File'!A:O,11,0),0)</f>
        <v>1.3999335801274475</v>
      </c>
      <c r="H22" s="28">
        <f>IFERROR(+VLOOKUP("LEGROW"&amp;A22,'Main File'!A:O,12,0),0)</f>
        <v>0</v>
      </c>
      <c r="I22" s="28">
        <f>IFERROR(+VLOOKUP("LEGROW"&amp;A22,'Main File'!A:O,13,0),0)</f>
        <v>0.2</v>
      </c>
      <c r="J22" s="28">
        <f>IFERROR(+VLOOKUP("LEGROW"&amp;A22,'Main File'!A:O,14,0),0)</f>
        <v>0.27359804636004575</v>
      </c>
      <c r="K22" s="28">
        <f>IFERROR(+VLOOKUP("LEGROW"&amp;A22,'Main File'!A:O,15,0),0)</f>
        <v>1.8735316264874933</v>
      </c>
    </row>
    <row r="23" spans="1:11" x14ac:dyDescent="0.25">
      <c r="A23" s="9">
        <f t="shared" si="0"/>
        <v>43179</v>
      </c>
      <c r="B23" s="28">
        <f>IFERROR(+VLOOKUP("LEGROW"&amp;A23,'Main File'!A:O,6,0),0)</f>
        <v>2.3550866897172038</v>
      </c>
      <c r="C23" s="28">
        <f>IFERROR(+VLOOKUP("LEGROW"&amp;A23,'Main File'!A:O,7,0),0)</f>
        <v>0</v>
      </c>
      <c r="D23" s="28">
        <f>IFERROR(+VLOOKUP("LEGROW"&amp;A23,'Main File'!A:O,8,0),0)</f>
        <v>0.2</v>
      </c>
      <c r="E23" s="28">
        <f>IFERROR(+VLOOKUP("LEGROW"&amp;A23,'Main File'!A:O,9,0),0)</f>
        <v>0.27631603407990829</v>
      </c>
      <c r="F23" s="28">
        <f>IFERROR(+VLOOKUP("LEGROW"&amp;A23,'Main File'!A:O,10,0),0)</f>
        <v>2.8314027237971122</v>
      </c>
      <c r="G23" s="28">
        <f>IFERROR(+VLOOKUP("LEGROW"&amp;A23,'Main File'!A:O,11,0),0)</f>
        <v>1.3996150550424047</v>
      </c>
      <c r="H23" s="28">
        <f>IFERROR(+VLOOKUP("LEGROW"&amp;A23,'Main File'!A:O,12,0),0)</f>
        <v>0</v>
      </c>
      <c r="I23" s="28">
        <f>IFERROR(+VLOOKUP("LEGROW"&amp;A23,'Main File'!A:O,13,0),0)</f>
        <v>0.2</v>
      </c>
      <c r="J23" s="28">
        <f>IFERROR(+VLOOKUP("LEGROW"&amp;A23,'Main File'!A:O,14,0),0)</f>
        <v>0.27354157542534402</v>
      </c>
      <c r="K23" s="28">
        <f>IFERROR(+VLOOKUP("LEGROW"&amp;A23,'Main File'!A:O,15,0),0)</f>
        <v>1.8731566304677487</v>
      </c>
    </row>
    <row r="24" spans="1:11" x14ac:dyDescent="0.25">
      <c r="A24" s="9">
        <f t="shared" si="0"/>
        <v>43180</v>
      </c>
      <c r="B24" s="28">
        <f>IFERROR(+VLOOKUP("LEGROW"&amp;A24,'Main File'!A:O,6,0),0)</f>
        <v>2.2457697080502328</v>
      </c>
      <c r="C24" s="28">
        <f>IFERROR(+VLOOKUP("LEGROW"&amp;A24,'Main File'!A:O,7,0),0)</f>
        <v>0</v>
      </c>
      <c r="D24" s="28">
        <f>IFERROR(+VLOOKUP("LEGROW"&amp;A24,'Main File'!A:O,8,0),0)</f>
        <v>0.2</v>
      </c>
      <c r="E24" s="28">
        <f>IFERROR(+VLOOKUP("LEGROW"&amp;A24,'Main File'!A:O,9,0),0)</f>
        <v>0.25663939600065278</v>
      </c>
      <c r="F24" s="28">
        <f>IFERROR(+VLOOKUP("LEGROW"&amp;A24,'Main File'!A:O,10,0),0)</f>
        <v>2.7024091040508855</v>
      </c>
      <c r="G24" s="28">
        <f>IFERROR(+VLOOKUP("LEGROW"&amp;A24,'Main File'!A:O,11,0),0)</f>
        <v>1.2902642801624287</v>
      </c>
      <c r="H24" s="28">
        <f>IFERROR(+VLOOKUP("LEGROW"&amp;A24,'Main File'!A:O,12,0),0)</f>
        <v>0</v>
      </c>
      <c r="I24" s="28">
        <f>IFERROR(+VLOOKUP("LEGROW"&amp;A24,'Main File'!A:O,13,0),0)</f>
        <v>0.2</v>
      </c>
      <c r="J24" s="28">
        <f>IFERROR(+VLOOKUP("LEGROW"&amp;A24,'Main File'!A:O,14,0),0)</f>
        <v>0.25385578991925634</v>
      </c>
      <c r="K24" s="28">
        <f>IFERROR(+VLOOKUP("LEGROW"&amp;A24,'Main File'!A:O,15,0),0)</f>
        <v>1.744120070081685</v>
      </c>
    </row>
    <row r="25" spans="1:11" x14ac:dyDescent="0.25">
      <c r="A25" s="9">
        <f t="shared" si="0"/>
        <v>43181</v>
      </c>
      <c r="B25" s="28">
        <f>IFERROR(+VLOOKUP("LEGROW"&amp;A25,'Main File'!A:O,6,0),0)</f>
        <v>2.3542881969543754</v>
      </c>
      <c r="C25" s="28">
        <f>IFERROR(+VLOOKUP("LEGROW"&amp;A25,'Main File'!A:O,7,0),0)</f>
        <v>0</v>
      </c>
      <c r="D25" s="28">
        <f>IFERROR(+VLOOKUP("LEGROW"&amp;A25,'Main File'!A:O,8,0),0)</f>
        <v>0.2</v>
      </c>
      <c r="E25" s="28">
        <f>IFERROR(+VLOOKUP("LEGROW"&amp;A25,'Main File'!A:O,9,0),0)</f>
        <v>0.27617290077920609</v>
      </c>
      <c r="F25" s="28">
        <f>IFERROR(+VLOOKUP("LEGROW"&amp;A25,'Main File'!A:O,10,0),0)</f>
        <v>2.8304610977335818</v>
      </c>
      <c r="G25" s="28">
        <f>IFERROR(+VLOOKUP("LEGROW"&amp;A25,'Main File'!A:O,11,0),0)</f>
        <v>1.3986234969500075</v>
      </c>
      <c r="H25" s="28">
        <f>IFERROR(+VLOOKUP("LEGROW"&amp;A25,'Main File'!A:O,12,0),0)</f>
        <v>0</v>
      </c>
      <c r="I25" s="28">
        <f>IFERROR(+VLOOKUP("LEGROW"&amp;A25,'Main File'!A:O,13,0),0)</f>
        <v>0.2</v>
      </c>
      <c r="J25" s="28">
        <f>IFERROR(+VLOOKUP("LEGROW"&amp;A25,'Main File'!A:O,14,0),0)</f>
        <v>0.27336201857633585</v>
      </c>
      <c r="K25" s="28">
        <f>IFERROR(+VLOOKUP("LEGROW"&amp;A25,'Main File'!A:O,15,0),0)</f>
        <v>1.8719855155263434</v>
      </c>
    </row>
    <row r="26" spans="1:11" x14ac:dyDescent="0.25">
      <c r="A26" s="9">
        <f t="shared" si="0"/>
        <v>43182</v>
      </c>
      <c r="B26" s="28">
        <f>IFERROR(+VLOOKUP("LEGROW"&amp;A26,'Main File'!A:O,6,0),0)</f>
        <v>2.3553859191333779</v>
      </c>
      <c r="C26" s="28">
        <f>IFERROR(+VLOOKUP("LEGROW"&amp;A26,'Main File'!A:O,7,0),0)</f>
        <v>0</v>
      </c>
      <c r="D26" s="28">
        <f>IFERROR(+VLOOKUP("LEGROW"&amp;A26,'Main File'!A:O,8,0),0)</f>
        <v>0.2</v>
      </c>
      <c r="E26" s="28">
        <f>IFERROR(+VLOOKUP("LEGROW"&amp;A26,'Main File'!A:O,9,0),0)</f>
        <v>0.27637025707260138</v>
      </c>
      <c r="F26" s="28">
        <f>IFERROR(+VLOOKUP("LEGROW"&amp;A26,'Main File'!A:O,10,0),0)</f>
        <v>2.8317561762059795</v>
      </c>
      <c r="G26" s="28">
        <f>IFERROR(+VLOOKUP("LEGROW"&amp;A26,'Main File'!A:O,11,0),0)</f>
        <v>1.3996523453388048</v>
      </c>
      <c r="H26" s="28">
        <f>IFERROR(+VLOOKUP("LEGROW"&amp;A26,'Main File'!A:O,12,0),0)</f>
        <v>0</v>
      </c>
      <c r="I26" s="28">
        <f>IFERROR(+VLOOKUP("LEGROW"&amp;A26,'Main File'!A:O,13,0),0)</f>
        <v>0.2</v>
      </c>
      <c r="J26" s="28">
        <f>IFERROR(+VLOOKUP("LEGROW"&amp;A26,'Main File'!A:O,14,0),0)</f>
        <v>0.27354780582572563</v>
      </c>
      <c r="K26" s="28">
        <f>IFERROR(+VLOOKUP("LEGROW"&amp;A26,'Main File'!A:O,15,0),0)</f>
        <v>1.8732001511645304</v>
      </c>
    </row>
    <row r="27" spans="1:11" x14ac:dyDescent="0.25">
      <c r="A27" s="9">
        <f t="shared" si="0"/>
        <v>43183</v>
      </c>
      <c r="B27" s="28">
        <f>IFERROR(+VLOOKUP("LEGROW"&amp;A27,'Main File'!A:O,6,0),0)</f>
        <v>2.356711646313876</v>
      </c>
      <c r="C27" s="28">
        <f>IFERROR(+VLOOKUP("LEGROW"&amp;A27,'Main File'!A:O,7,0),0)</f>
        <v>0</v>
      </c>
      <c r="D27" s="28">
        <f>IFERROR(+VLOOKUP("LEGROW"&amp;A27,'Main File'!A:O,8,0),0)</f>
        <v>0.2</v>
      </c>
      <c r="E27" s="28">
        <f>IFERROR(+VLOOKUP("LEGROW"&amp;A27,'Main File'!A:O,9,0),0)</f>
        <v>0.27660916524769952</v>
      </c>
      <c r="F27" s="28">
        <f>IFERROR(+VLOOKUP("LEGROW"&amp;A27,'Main File'!A:O,10,0),0)</f>
        <v>2.8333208115615758</v>
      </c>
      <c r="G27" s="28">
        <f>IFERROR(+VLOOKUP("LEGROW"&amp;A27,'Main File'!A:O,11,0),0)</f>
        <v>1.4001133179718228</v>
      </c>
      <c r="H27" s="28">
        <f>IFERROR(+VLOOKUP("LEGROW"&amp;A27,'Main File'!A:O,12,0),0)</f>
        <v>0</v>
      </c>
      <c r="I27" s="28">
        <f>IFERROR(+VLOOKUP("LEGROW"&amp;A27,'Main File'!A:O,13,0),0)</f>
        <v>0.2</v>
      </c>
      <c r="J27" s="28">
        <f>IFERROR(+VLOOKUP("LEGROW"&amp;A27,'Main File'!A:O,14,0),0)</f>
        <v>0.27363111052980627</v>
      </c>
      <c r="K27" s="28">
        <f>IFERROR(+VLOOKUP("LEGROW"&amp;A27,'Main File'!A:O,15,0),0)</f>
        <v>1.8737444285016291</v>
      </c>
    </row>
    <row r="28" spans="1:11" x14ac:dyDescent="0.25">
      <c r="A28" s="9">
        <f t="shared" si="0"/>
        <v>43184</v>
      </c>
      <c r="B28" s="28">
        <f>IFERROR(+VLOOKUP("LEGROW"&amp;A28,'Main File'!A:O,6,0),0)</f>
        <v>2.3567180130242096</v>
      </c>
      <c r="C28" s="28">
        <f>IFERROR(+VLOOKUP("LEGROW"&amp;A28,'Main File'!A:O,7,0),0)</f>
        <v>0</v>
      </c>
      <c r="D28" s="28">
        <f>IFERROR(+VLOOKUP("LEGROW"&amp;A28,'Main File'!A:O,8,0),0)</f>
        <v>0.2</v>
      </c>
      <c r="E28" s="28">
        <f>IFERROR(+VLOOKUP("LEGROW"&amp;A28,'Main File'!A:O,9,0),0)</f>
        <v>0.27661001540981134</v>
      </c>
      <c r="F28" s="28">
        <f>IFERROR(+VLOOKUP("LEGROW"&amp;A28,'Main File'!A:O,10,0),0)</f>
        <v>2.8333280284340212</v>
      </c>
      <c r="G28" s="28">
        <f>IFERROR(+VLOOKUP("LEGROW"&amp;A28,'Main File'!A:O,11,0),0)</f>
        <v>1.4001192098447959</v>
      </c>
      <c r="H28" s="28">
        <f>IFERROR(+VLOOKUP("LEGROW"&amp;A28,'Main File'!A:O,12,0),0)</f>
        <v>0</v>
      </c>
      <c r="I28" s="28">
        <f>IFERROR(+VLOOKUP("LEGROW"&amp;A28,'Main File'!A:O,13,0),0)</f>
        <v>0.2</v>
      </c>
      <c r="J28" s="28">
        <f>IFERROR(+VLOOKUP("LEGROW"&amp;A28,'Main File'!A:O,14,0),0)</f>
        <v>0.27363236558745507</v>
      </c>
      <c r="K28" s="28">
        <f>IFERROR(+VLOOKUP("LEGROW"&amp;A28,'Main File'!A:O,15,0),0)</f>
        <v>1.8737515754322509</v>
      </c>
    </row>
    <row r="29" spans="1:11" x14ac:dyDescent="0.25">
      <c r="A29" s="9">
        <f t="shared" si="0"/>
        <v>43185</v>
      </c>
      <c r="B29" s="28">
        <f>IFERROR(+VLOOKUP("LEGROW"&amp;A29,'Main File'!A:O,6,0),0)</f>
        <v>2.2139323255697212</v>
      </c>
      <c r="C29" s="28">
        <f>IFERROR(+VLOOKUP("LEGROW"&amp;A29,'Main File'!A:O,7,0),0)</f>
        <v>0</v>
      </c>
      <c r="D29" s="28">
        <f>IFERROR(+VLOOKUP("LEGROW"&amp;A29,'Main File'!A:O,8,0),0)</f>
        <v>0.2</v>
      </c>
      <c r="E29" s="28">
        <f>IFERROR(+VLOOKUP("LEGROW"&amp;A29,'Main File'!A:O,9,0),0)</f>
        <v>0.25090892604831838</v>
      </c>
      <c r="F29" s="28">
        <f>IFERROR(+VLOOKUP("LEGROW"&amp;A29,'Main File'!A:O,10,0),0)</f>
        <v>2.6648412516180398</v>
      </c>
      <c r="G29" s="28">
        <f>IFERROR(+VLOOKUP("LEGROW"&amp;A29,'Main File'!A:O,11,0),0)</f>
        <v>1.257584319625501</v>
      </c>
      <c r="H29" s="28">
        <f>IFERROR(+VLOOKUP("LEGROW"&amp;A29,'Main File'!A:O,12,0),0)</f>
        <v>0</v>
      </c>
      <c r="I29" s="28">
        <f>IFERROR(+VLOOKUP("LEGROW"&amp;A29,'Main File'!A:O,13,0),0)</f>
        <v>0.2</v>
      </c>
      <c r="J29" s="28">
        <f>IFERROR(+VLOOKUP("LEGROW"&amp;A29,'Main File'!A:O,14,0),0)</f>
        <v>0.24797424877156571</v>
      </c>
      <c r="K29" s="28">
        <f>IFERROR(+VLOOKUP("LEGROW"&amp;A29,'Main File'!A:O,15,0),0)</f>
        <v>1.7055585683970667</v>
      </c>
    </row>
    <row r="30" spans="1:11" x14ac:dyDescent="0.25">
      <c r="A30" s="9">
        <f t="shared" si="0"/>
        <v>43186</v>
      </c>
      <c r="B30" s="28">
        <f>IFERROR(+VLOOKUP("LEGROW"&amp;A30,'Main File'!A:O,6,0),0)</f>
        <v>0</v>
      </c>
      <c r="C30" s="28">
        <f>IFERROR(+VLOOKUP("LEGROW"&amp;A30,'Main File'!A:O,7,0),0)</f>
        <v>0</v>
      </c>
      <c r="D30" s="28">
        <f>IFERROR(+VLOOKUP("LEGROW"&amp;A30,'Main File'!A:O,8,0),0)</f>
        <v>0</v>
      </c>
      <c r="E30" s="28">
        <f>IFERROR(+VLOOKUP("LEGROW"&amp;A30,'Main File'!A:O,9,0),0)</f>
        <v>0</v>
      </c>
      <c r="F30" s="28">
        <f>IFERROR(+VLOOKUP("LEGROW"&amp;A30,'Main File'!A:O,10,0),0)</f>
        <v>0</v>
      </c>
      <c r="G30" s="28">
        <f>IFERROR(+VLOOKUP("LEGROW"&amp;A30,'Main File'!A:O,11,0),0)</f>
        <v>0</v>
      </c>
      <c r="H30" s="28">
        <f>IFERROR(+VLOOKUP("LEGROW"&amp;A30,'Main File'!A:O,12,0),0)</f>
        <v>0</v>
      </c>
      <c r="I30" s="28">
        <f>IFERROR(+VLOOKUP("LEGROW"&amp;A30,'Main File'!A:O,13,0),0)</f>
        <v>0</v>
      </c>
      <c r="J30" s="28">
        <f>IFERROR(+VLOOKUP("LEGROW"&amp;A30,'Main File'!A:O,14,0),0)</f>
        <v>0</v>
      </c>
      <c r="K30" s="28">
        <f>IFERROR(+VLOOKUP("LEGROW"&amp;A30,'Main File'!A:O,15,0),0)</f>
        <v>0</v>
      </c>
    </row>
    <row r="31" spans="1:11" x14ac:dyDescent="0.25">
      <c r="A31" s="9">
        <f t="shared" si="0"/>
        <v>43187</v>
      </c>
      <c r="B31" s="28">
        <f>IFERROR(+VLOOKUP("LEGROW"&amp;A31,'Main File'!A:O,6,0),0)</f>
        <v>0</v>
      </c>
      <c r="C31" s="28">
        <f>IFERROR(+VLOOKUP("LEGROW"&amp;A31,'Main File'!A:O,7,0),0)</f>
        <v>0</v>
      </c>
      <c r="D31" s="28">
        <f>IFERROR(+VLOOKUP("LEGROW"&amp;A31,'Main File'!A:O,8,0),0)</f>
        <v>0</v>
      </c>
      <c r="E31" s="28">
        <f>IFERROR(+VLOOKUP("LEGROW"&amp;A31,'Main File'!A:O,9,0),0)</f>
        <v>0</v>
      </c>
      <c r="F31" s="28">
        <f>IFERROR(+VLOOKUP("LEGROW"&amp;A31,'Main File'!A:O,10,0),0)</f>
        <v>0</v>
      </c>
      <c r="G31" s="28">
        <f>IFERROR(+VLOOKUP("LEGROW"&amp;A31,'Main File'!A:O,11,0),0)</f>
        <v>0</v>
      </c>
      <c r="H31" s="28">
        <f>IFERROR(+VLOOKUP("LEGROW"&amp;A31,'Main File'!A:O,12,0),0)</f>
        <v>0</v>
      </c>
      <c r="I31" s="28">
        <f>IFERROR(+VLOOKUP("LEGROW"&amp;A31,'Main File'!A:O,13,0),0)</f>
        <v>0</v>
      </c>
      <c r="J31" s="28">
        <f>IFERROR(+VLOOKUP("LEGROW"&amp;A31,'Main File'!A:O,14,0),0)</f>
        <v>0</v>
      </c>
      <c r="K31" s="28">
        <f>IFERROR(+VLOOKUP("LEGROW"&amp;A31,'Main File'!A:O,15,0),0)</f>
        <v>0</v>
      </c>
    </row>
    <row r="32" spans="1:11" x14ac:dyDescent="0.25">
      <c r="A32" s="9">
        <f t="shared" si="0"/>
        <v>43188</v>
      </c>
      <c r="B32" s="28">
        <f>IFERROR(+VLOOKUP("LEGROW"&amp;A32,'Main File'!A:O,6,0),0)</f>
        <v>0</v>
      </c>
      <c r="C32" s="28">
        <f>IFERROR(+VLOOKUP("LEGROW"&amp;A32,'Main File'!A:O,7,0),0)</f>
        <v>0</v>
      </c>
      <c r="D32" s="28">
        <f>IFERROR(+VLOOKUP("LEGROW"&amp;A32,'Main File'!A:O,8,0),0)</f>
        <v>0</v>
      </c>
      <c r="E32" s="28">
        <f>IFERROR(+VLOOKUP("LEGROW"&amp;A32,'Main File'!A:O,9,0),0)</f>
        <v>0</v>
      </c>
      <c r="F32" s="28">
        <f>IFERROR(+VLOOKUP("LEGROW"&amp;A32,'Main File'!A:O,10,0),0)</f>
        <v>0</v>
      </c>
      <c r="G32" s="28">
        <f>IFERROR(+VLOOKUP("LEGROW"&amp;A32,'Main File'!A:O,11,0),0)</f>
        <v>0</v>
      </c>
      <c r="H32" s="28">
        <f>IFERROR(+VLOOKUP("LEGROW"&amp;A32,'Main File'!A:O,12,0),0)</f>
        <v>0</v>
      </c>
      <c r="I32" s="28">
        <f>IFERROR(+VLOOKUP("LEGROW"&amp;A32,'Main File'!A:O,13,0),0)</f>
        <v>0</v>
      </c>
      <c r="J32" s="28">
        <f>IFERROR(+VLOOKUP("LEGROW"&amp;A32,'Main File'!A:O,14,0),0)</f>
        <v>0</v>
      </c>
      <c r="K32" s="28">
        <f>IFERROR(+VLOOKUP("LEGROW"&amp;A32,'Main File'!A:O,15,0),0)</f>
        <v>0</v>
      </c>
    </row>
    <row r="33" spans="1:11" x14ac:dyDescent="0.25">
      <c r="A33" s="9">
        <f t="shared" si="0"/>
        <v>43189</v>
      </c>
      <c r="B33" s="28">
        <f>IFERROR(+VLOOKUP("LEGROW"&amp;A33,'Main File'!A:O,6,0),0)</f>
        <v>0</v>
      </c>
      <c r="C33" s="28">
        <f>IFERROR(+VLOOKUP("LEGROW"&amp;A33,'Main File'!A:O,7,0),0)</f>
        <v>0</v>
      </c>
      <c r="D33" s="28">
        <f>IFERROR(+VLOOKUP("LEGROW"&amp;A33,'Main File'!A:O,8,0),0)</f>
        <v>0</v>
      </c>
      <c r="E33" s="28">
        <f>IFERROR(+VLOOKUP("LEGROW"&amp;A33,'Main File'!A:O,9,0),0)</f>
        <v>0</v>
      </c>
      <c r="F33" s="28">
        <f>IFERROR(+VLOOKUP("LEGROW"&amp;A33,'Main File'!A:O,10,0),0)</f>
        <v>0</v>
      </c>
      <c r="G33" s="28">
        <f>IFERROR(+VLOOKUP("LEGROW"&amp;A33,'Main File'!A:O,11,0),0)</f>
        <v>0</v>
      </c>
      <c r="H33" s="28">
        <f>IFERROR(+VLOOKUP("LEGROW"&amp;A33,'Main File'!A:O,12,0),0)</f>
        <v>0</v>
      </c>
      <c r="I33" s="28">
        <f>IFERROR(+VLOOKUP("LEGROW"&amp;A33,'Main File'!A:O,13,0),0)</f>
        <v>0</v>
      </c>
      <c r="J33" s="28">
        <f>IFERROR(+VLOOKUP("LEGROW"&amp;A33,'Main File'!A:O,14,0),0)</f>
        <v>0</v>
      </c>
      <c r="K33" s="28">
        <f>IFERROR(+VLOOKUP("LEGROW"&amp;A33,'Main File'!A:O,15,0),0)</f>
        <v>0</v>
      </c>
    </row>
    <row r="34" spans="1:11" x14ac:dyDescent="0.25">
      <c r="A34" s="9">
        <f t="shared" si="0"/>
        <v>43190</v>
      </c>
      <c r="B34" s="28">
        <f>IFERROR(+VLOOKUP("LEGROW"&amp;A34,'Main File'!A:O,6,0),0)</f>
        <v>0</v>
      </c>
      <c r="C34" s="28">
        <f>IFERROR(+VLOOKUP("LEGROW"&amp;A34,'Main File'!A:O,7,0),0)</f>
        <v>0</v>
      </c>
      <c r="D34" s="28">
        <f>IFERROR(+VLOOKUP("LEGROW"&amp;A34,'Main File'!A:O,8,0),0)</f>
        <v>0</v>
      </c>
      <c r="E34" s="28">
        <f>IFERROR(+VLOOKUP("LEGROW"&amp;A34,'Main File'!A:O,9,0),0)</f>
        <v>0</v>
      </c>
      <c r="F34" s="28">
        <f>IFERROR(+VLOOKUP("LEGROW"&amp;A34,'Main File'!A:O,10,0),0)</f>
        <v>0</v>
      </c>
      <c r="G34" s="28">
        <f>IFERROR(+VLOOKUP("LEGROW"&amp;A34,'Main File'!A:O,11,0),0)</f>
        <v>0</v>
      </c>
      <c r="H34" s="28">
        <f>IFERROR(+VLOOKUP("LEGROW"&amp;A34,'Main File'!A:O,12,0),0)</f>
        <v>0</v>
      </c>
      <c r="I34" s="28">
        <f>IFERROR(+VLOOKUP("LEGROW"&amp;A34,'Main File'!A:O,13,0),0)</f>
        <v>0</v>
      </c>
      <c r="J34" s="28">
        <f>IFERROR(+VLOOKUP("LEGROW"&amp;A34,'Main File'!A:O,14,0),0)</f>
        <v>0</v>
      </c>
      <c r="K34" s="28">
        <f>IFERROR(+VLOOKUP("LEGROW"&amp;A34,'Main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Infrastructure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IFERROR(+VLOOKUP("LEINFA"&amp;A4,'Main File'!A:O,6,0),0)</f>
        <v>2.5001235463881035</v>
      </c>
      <c r="C4" s="28">
        <f>IFERROR(+VLOOKUP("LEINFA"&amp;A4,'Main File'!A:O,7,0),0)</f>
        <v>0</v>
      </c>
      <c r="D4" s="28">
        <f>IFERROR(+VLOOKUP("LEINFA"&amp;A4,'Main File'!A:O,8,0),0)</f>
        <v>0.2</v>
      </c>
      <c r="E4" s="28">
        <f>IFERROR(+VLOOKUP("LEINFA"&amp;A4,'Main File'!A:O,9,0),0)</f>
        <v>0.25382076216799054</v>
      </c>
      <c r="F4" s="28">
        <f>IFERROR(+VLOOKUP("LEINFA"&amp;A4,'Main File'!A:O,10,0),0)</f>
        <v>2.9539443085560944</v>
      </c>
      <c r="G4" s="28">
        <f>IFERROR(+VLOOKUP("LEINFA"&amp;A4,'Main File'!A:O,11,0),0)</f>
        <v>1.2130439153165962</v>
      </c>
      <c r="H4" s="28">
        <f>IFERROR(+VLOOKUP("LEINFA"&amp;A4,'Main File'!A:O,12,0),0)</f>
        <v>0</v>
      </c>
      <c r="I4" s="28">
        <f>IFERROR(+VLOOKUP("LEINFA"&amp;A4,'Main File'!A:O,13,0),0)</f>
        <v>0.2</v>
      </c>
      <c r="J4" s="28">
        <f>IFERROR(+VLOOKUP("LEINFA"&amp;A4,'Main File'!A:O,14,0),0)</f>
        <v>0.24175375371762067</v>
      </c>
      <c r="K4" s="28">
        <f>IFERROR(+VLOOKUP("LEINFA"&amp;A4,'Main File'!A:O,15,0),0)</f>
        <v>1.6547976690342168</v>
      </c>
    </row>
    <row r="5" spans="1:14" x14ac:dyDescent="0.25">
      <c r="A5" s="9">
        <v>43161</v>
      </c>
      <c r="B5" s="28">
        <f>IFERROR(+VLOOKUP("LEINFA"&amp;A5,'Main File'!A:O,6,0),0)</f>
        <v>2.5001234267176673</v>
      </c>
      <c r="C5" s="28">
        <f>IFERROR(+VLOOKUP("LEINFA"&amp;A5,'Main File'!A:O,7,0),0)</f>
        <v>0</v>
      </c>
      <c r="D5" s="28">
        <f>IFERROR(+VLOOKUP("LEINFA"&amp;A5,'Main File'!A:O,8,0),0)</f>
        <v>0.2</v>
      </c>
      <c r="E5" s="28">
        <f>IFERROR(+VLOOKUP("LEINFA"&amp;A5,'Main File'!A:O,9,0),0)</f>
        <v>0.25381991794258063</v>
      </c>
      <c r="F5" s="28">
        <f>IFERROR(+VLOOKUP("LEINFA"&amp;A5,'Main File'!A:O,10,0),0)</f>
        <v>2.9539433446602481</v>
      </c>
      <c r="G5" s="28">
        <f>IFERROR(+VLOOKUP("LEINFA"&amp;A5,'Main File'!A:O,11,0),0)</f>
        <v>1.2134222850787197</v>
      </c>
      <c r="H5" s="28">
        <f>IFERROR(+VLOOKUP("LEINFA"&amp;A5,'Main File'!A:O,12,0),0)</f>
        <v>0</v>
      </c>
      <c r="I5" s="28">
        <f>IFERROR(+VLOOKUP("LEINFA"&amp;A5,'Main File'!A:O,13,0),0)</f>
        <v>0.2</v>
      </c>
      <c r="J5" s="28">
        <f>IFERROR(+VLOOKUP("LEINFA"&amp;A5,'Main File'!A:O,14,0),0)</f>
        <v>0.24182526073467442</v>
      </c>
      <c r="K5" s="28">
        <f>IFERROR(+VLOOKUP("LEINFA"&amp;A5,'Main File'!A:O,15,0),0)</f>
        <v>1.6552475458133942</v>
      </c>
    </row>
    <row r="6" spans="1:14" x14ac:dyDescent="0.25">
      <c r="A6" s="9">
        <f>+A5+1</f>
        <v>43162</v>
      </c>
      <c r="B6" s="28">
        <f>IFERROR(+VLOOKUP("LEINFA"&amp;A6,'Main File'!A:O,6,0),0)</f>
        <v>2.5001229747650848</v>
      </c>
      <c r="C6" s="28">
        <f>IFERROR(+VLOOKUP("LEINFA"&amp;A6,'Main File'!A:O,7,0),0)</f>
        <v>0</v>
      </c>
      <c r="D6" s="28">
        <f>IFERROR(+VLOOKUP("LEINFA"&amp;A6,'Main File'!A:O,8,0),0)</f>
        <v>0.2</v>
      </c>
      <c r="E6" s="28">
        <f>IFERROR(+VLOOKUP("LEINFA"&amp;A6,'Main File'!A:O,9,0),0)</f>
        <v>0.25382011799679266</v>
      </c>
      <c r="F6" s="28">
        <f>IFERROR(+VLOOKUP("LEINFA"&amp;A6,'Main File'!A:O,10,0),0)</f>
        <v>2.9539430927618775</v>
      </c>
      <c r="G6" s="28">
        <f>IFERROR(+VLOOKUP("LEINFA"&amp;A6,'Main File'!A:O,11,0),0)</f>
        <v>1.213422542958017</v>
      </c>
      <c r="H6" s="28">
        <f>IFERROR(+VLOOKUP("LEINFA"&amp;A6,'Main File'!A:O,12,0),0)</f>
        <v>0</v>
      </c>
      <c r="I6" s="28">
        <f>IFERROR(+VLOOKUP("LEINFA"&amp;A6,'Main File'!A:O,13,0),0)</f>
        <v>0.2</v>
      </c>
      <c r="J6" s="28">
        <f>IFERROR(+VLOOKUP("LEINFA"&amp;A6,'Main File'!A:O,14,0),0)</f>
        <v>0.24182817191134129</v>
      </c>
      <c r="K6" s="28">
        <f>IFERROR(+VLOOKUP("LEINFA"&amp;A6,'Main File'!A:O,15,0),0)</f>
        <v>1.6552507148693583</v>
      </c>
    </row>
    <row r="7" spans="1:14" x14ac:dyDescent="0.25">
      <c r="A7" s="9">
        <f t="shared" ref="A7:A34" si="0">+A6+1</f>
        <v>43163</v>
      </c>
      <c r="B7" s="28">
        <f>IFERROR(+VLOOKUP("LEINFA"&amp;A7,'Main File'!A:O,6,0),0)</f>
        <v>2.5001237551467788</v>
      </c>
      <c r="C7" s="28">
        <f>IFERROR(+VLOOKUP("LEINFA"&amp;A7,'Main File'!A:O,7,0),0)</f>
        <v>0</v>
      </c>
      <c r="D7" s="28">
        <f>IFERROR(+VLOOKUP("LEINFA"&amp;A7,'Main File'!A:O,8,0),0)</f>
        <v>0.2</v>
      </c>
      <c r="E7" s="28">
        <f>IFERROR(+VLOOKUP("LEINFA"&amp;A7,'Main File'!A:O,9,0),0)</f>
        <v>0.25382031667804533</v>
      </c>
      <c r="F7" s="28">
        <f>IFERROR(+VLOOKUP("LEINFA"&amp;A7,'Main File'!A:O,10,0),0)</f>
        <v>2.9539440718248242</v>
      </c>
      <c r="G7" s="28">
        <f>IFERROR(+VLOOKUP("LEINFA"&amp;A7,'Main File'!A:O,11,0),0)</f>
        <v>1.2134201424615423</v>
      </c>
      <c r="H7" s="28">
        <f>IFERROR(+VLOOKUP("LEINFA"&amp;A7,'Main File'!A:O,12,0),0)</f>
        <v>0</v>
      </c>
      <c r="I7" s="28">
        <f>IFERROR(+VLOOKUP("LEINFA"&amp;A7,'Main File'!A:O,13,0),0)</f>
        <v>0.2</v>
      </c>
      <c r="J7" s="28">
        <f>IFERROR(+VLOOKUP("LEINFA"&amp;A7,'Main File'!A:O,14,0),0)</f>
        <v>0.24182577157743898</v>
      </c>
      <c r="K7" s="28">
        <f>IFERROR(+VLOOKUP("LEINFA"&amp;A7,'Main File'!A:O,15,0),0)</f>
        <v>1.6552459140389812</v>
      </c>
    </row>
    <row r="8" spans="1:14" x14ac:dyDescent="0.25">
      <c r="A8" s="9">
        <f t="shared" si="0"/>
        <v>43164</v>
      </c>
      <c r="B8" s="28">
        <f>IFERROR(+VLOOKUP("LEINFA"&amp;A8,'Main File'!A:O,6,0),0)</f>
        <v>2.5001242560991366</v>
      </c>
      <c r="C8" s="28">
        <f>IFERROR(+VLOOKUP("LEINFA"&amp;A8,'Main File'!A:O,7,0),0)</f>
        <v>0</v>
      </c>
      <c r="D8" s="28">
        <f>IFERROR(+VLOOKUP("LEINFA"&amp;A8,'Main File'!A:O,8,0),0)</f>
        <v>0.2</v>
      </c>
      <c r="E8" s="28">
        <f>IFERROR(+VLOOKUP("LEINFA"&amp;A8,'Main File'!A:O,9,0),0)</f>
        <v>0.25381949893985228</v>
      </c>
      <c r="F8" s="28">
        <f>IFERROR(+VLOOKUP("LEINFA"&amp;A8,'Main File'!A:O,10,0),0)</f>
        <v>2.9539437550389889</v>
      </c>
      <c r="G8" s="28">
        <f>IFERROR(+VLOOKUP("LEINFA"&amp;A8,'Main File'!A:O,11,0),0)</f>
        <v>1.2128656416439558</v>
      </c>
      <c r="H8" s="28">
        <f>IFERROR(+VLOOKUP("LEINFA"&amp;A8,'Main File'!A:O,12,0),0)</f>
        <v>0</v>
      </c>
      <c r="I8" s="28">
        <f>IFERROR(+VLOOKUP("LEINFA"&amp;A8,'Main File'!A:O,13,0),0)</f>
        <v>0.2</v>
      </c>
      <c r="J8" s="28">
        <f>IFERROR(+VLOOKUP("LEINFA"&amp;A8,'Main File'!A:O,14,0),0)</f>
        <v>0.24172786631066973</v>
      </c>
      <c r="K8" s="28">
        <f>IFERROR(+VLOOKUP("LEINFA"&amp;A8,'Main File'!A:O,15,0),0)</f>
        <v>1.6545935079546255</v>
      </c>
    </row>
    <row r="9" spans="1:14" x14ac:dyDescent="0.25">
      <c r="A9" s="9">
        <f t="shared" si="0"/>
        <v>43165</v>
      </c>
      <c r="B9" s="28">
        <f>IFERROR(+VLOOKUP("LEINFA"&amp;A9,'Main File'!A:O,6,0),0)</f>
        <v>2.5001242510879296</v>
      </c>
      <c r="C9" s="28">
        <f>IFERROR(+VLOOKUP("LEINFA"&amp;A9,'Main File'!A:O,7,0),0)</f>
        <v>0</v>
      </c>
      <c r="D9" s="28">
        <f>IFERROR(+VLOOKUP("LEINFA"&amp;A9,'Main File'!A:O,8,0),0)</f>
        <v>0.2</v>
      </c>
      <c r="E9" s="28">
        <f>IFERROR(+VLOOKUP("LEINFA"&amp;A9,'Main File'!A:O,9,0),0)</f>
        <v>0.25382049977122523</v>
      </c>
      <c r="F9" s="28">
        <f>IFERROR(+VLOOKUP("LEINFA"&amp;A9,'Main File'!A:O,10,0),0)</f>
        <v>2.9539447508591552</v>
      </c>
      <c r="G9" s="28">
        <f>IFERROR(+VLOOKUP("LEINFA"&amp;A9,'Main File'!A:O,11,0),0)</f>
        <v>1.2126530914803149</v>
      </c>
      <c r="H9" s="28">
        <f>IFERROR(+VLOOKUP("LEINFA"&amp;A9,'Main File'!A:O,12,0),0)</f>
        <v>0</v>
      </c>
      <c r="I9" s="28">
        <f>IFERROR(+VLOOKUP("LEINFA"&amp;A9,'Main File'!A:O,13,0),0)</f>
        <v>0.2</v>
      </c>
      <c r="J9" s="28">
        <f>IFERROR(+VLOOKUP("LEINFA"&amp;A9,'Main File'!A:O,14,0),0)</f>
        <v>0.24168731466701696</v>
      </c>
      <c r="K9" s="28">
        <f>IFERROR(+VLOOKUP("LEINFA"&amp;A9,'Main File'!A:O,15,0),0)</f>
        <v>1.6543404061473317</v>
      </c>
    </row>
    <row r="10" spans="1:14" x14ac:dyDescent="0.25">
      <c r="A10" s="9">
        <f t="shared" si="0"/>
        <v>43166</v>
      </c>
      <c r="B10" s="28">
        <f>IFERROR(+VLOOKUP("LEINFA"&amp;A10,'Main File'!A:O,6,0),0)</f>
        <v>2.5001238501818333</v>
      </c>
      <c r="C10" s="28">
        <f>IFERROR(+VLOOKUP("LEINFA"&amp;A10,'Main File'!A:O,7,0),0)</f>
        <v>0</v>
      </c>
      <c r="D10" s="28">
        <f>IFERROR(+VLOOKUP("LEINFA"&amp;A10,'Main File'!A:O,8,0),0)</f>
        <v>0.2</v>
      </c>
      <c r="E10" s="28">
        <f>IFERROR(+VLOOKUP("LEINFA"&amp;A10,'Main File'!A:O,9,0),0)</f>
        <v>0.25382149842744062</v>
      </c>
      <c r="F10" s="28">
        <f>IFERROR(+VLOOKUP("LEINFA"&amp;A10,'Main File'!A:O,10,0),0)</f>
        <v>2.9539453486092739</v>
      </c>
      <c r="G10" s="28">
        <f>IFERROR(+VLOOKUP("LEINFA"&amp;A10,'Main File'!A:O,11,0),0)</f>
        <v>1.2126324975846454</v>
      </c>
      <c r="H10" s="28">
        <f>IFERROR(+VLOOKUP("LEINFA"&amp;A10,'Main File'!A:O,12,0),0)</f>
        <v>0</v>
      </c>
      <c r="I10" s="28">
        <f>IFERROR(+VLOOKUP("LEINFA"&amp;A10,'Main File'!A:O,13,0),0)</f>
        <v>0.2</v>
      </c>
      <c r="J10" s="28">
        <f>IFERROR(+VLOOKUP("LEINFA"&amp;A10,'Main File'!A:O,14,0),0)</f>
        <v>0.24167785499172226</v>
      </c>
      <c r="K10" s="28">
        <f>IFERROR(+VLOOKUP("LEINFA"&amp;A10,'Main File'!A:O,15,0),0)</f>
        <v>1.6543103525763676</v>
      </c>
    </row>
    <row r="11" spans="1:14" x14ac:dyDescent="0.25">
      <c r="A11" s="9">
        <f t="shared" si="0"/>
        <v>43167</v>
      </c>
      <c r="B11" s="28">
        <f>IFERROR(+VLOOKUP("LEINFA"&amp;A11,'Main File'!A:O,6,0),0)</f>
        <v>2.5001231198821587</v>
      </c>
      <c r="C11" s="28">
        <f>IFERROR(+VLOOKUP("LEINFA"&amp;A11,'Main File'!A:O,7,0),0)</f>
        <v>0</v>
      </c>
      <c r="D11" s="28">
        <f>IFERROR(+VLOOKUP("LEINFA"&amp;A11,'Main File'!A:O,8,0),0)</f>
        <v>0.2</v>
      </c>
      <c r="E11" s="28">
        <f>IFERROR(+VLOOKUP("LEINFA"&amp;A11,'Main File'!A:O,9,0),0)</f>
        <v>0.25382010620741663</v>
      </c>
      <c r="F11" s="28">
        <f>IFERROR(+VLOOKUP("LEINFA"&amp;A11,'Main File'!A:O,10,0),0)</f>
        <v>2.9539432260895757</v>
      </c>
      <c r="G11" s="28">
        <f>IFERROR(+VLOOKUP("LEINFA"&amp;A11,'Main File'!A:O,11,0),0)</f>
        <v>1.2137898400156975</v>
      </c>
      <c r="H11" s="28">
        <f>IFERROR(+VLOOKUP("LEINFA"&amp;A11,'Main File'!A:O,12,0),0)</f>
        <v>0</v>
      </c>
      <c r="I11" s="28">
        <f>IFERROR(+VLOOKUP("LEINFA"&amp;A11,'Main File'!A:O,13,0),0)</f>
        <v>0.2</v>
      </c>
      <c r="J11" s="28">
        <f>IFERROR(+VLOOKUP("LEINFA"&amp;A11,'Main File'!A:O,14,0),0)</f>
        <v>0.24189177052445052</v>
      </c>
      <c r="K11" s="28">
        <f>IFERROR(+VLOOKUP("LEINFA"&amp;A11,'Main File'!A:O,15,0),0)</f>
        <v>1.655681610540148</v>
      </c>
    </row>
    <row r="12" spans="1:14" x14ac:dyDescent="0.25">
      <c r="A12" s="9">
        <f t="shared" si="0"/>
        <v>43168</v>
      </c>
      <c r="B12" s="28">
        <f>IFERROR(+VLOOKUP("LEINFA"&amp;A12,'Main File'!A:O,6,0),0)</f>
        <v>2.5001235087437346</v>
      </c>
      <c r="C12" s="28">
        <f>IFERROR(+VLOOKUP("LEINFA"&amp;A12,'Main File'!A:O,7,0),0)</f>
        <v>0</v>
      </c>
      <c r="D12" s="28">
        <f>IFERROR(+VLOOKUP("LEINFA"&amp;A12,'Main File'!A:O,8,0),0)</f>
        <v>0.2</v>
      </c>
      <c r="E12" s="28">
        <f>IFERROR(+VLOOKUP("LEINFA"&amp;A12,'Main File'!A:O,9,0),0)</f>
        <v>0.2538194453470688</v>
      </c>
      <c r="F12" s="28">
        <f>IFERROR(+VLOOKUP("LEINFA"&amp;A12,'Main File'!A:O,10,0),0)</f>
        <v>2.9539429540908033</v>
      </c>
      <c r="G12" s="28">
        <f>IFERROR(+VLOOKUP("LEINFA"&amp;A12,'Main File'!A:O,11,0),0)</f>
        <v>1.2133004141740615</v>
      </c>
      <c r="H12" s="28">
        <f>IFERROR(+VLOOKUP("LEINFA"&amp;A12,'Main File'!A:O,12,0),0)</f>
        <v>0</v>
      </c>
      <c r="I12" s="28">
        <f>IFERROR(+VLOOKUP("LEINFA"&amp;A12,'Main File'!A:O,13,0),0)</f>
        <v>0.2</v>
      </c>
      <c r="J12" s="28">
        <f>IFERROR(+VLOOKUP("LEINFA"&amp;A12,'Main File'!A:O,14,0),0)</f>
        <v>0.24180453034803998</v>
      </c>
      <c r="K12" s="28">
        <f>IFERROR(+VLOOKUP("LEINFA"&amp;A12,'Main File'!A:O,15,0),0)</f>
        <v>1.6551049445221016</v>
      </c>
    </row>
    <row r="13" spans="1:14" x14ac:dyDescent="0.25">
      <c r="A13" s="9">
        <f t="shared" si="0"/>
        <v>43169</v>
      </c>
      <c r="B13" s="28">
        <f>IFERROR(+VLOOKUP("LEINFA"&amp;A13,'Main File'!A:O,6,0),0)</f>
        <v>2.5001242752931305</v>
      </c>
      <c r="C13" s="28">
        <f>IFERROR(+VLOOKUP("LEINFA"&amp;A13,'Main File'!A:O,7,0),0)</f>
        <v>0</v>
      </c>
      <c r="D13" s="28">
        <f>IFERROR(+VLOOKUP("LEINFA"&amp;A13,'Main File'!A:O,8,0),0)</f>
        <v>0.2</v>
      </c>
      <c r="E13" s="28">
        <f>IFERROR(+VLOOKUP("LEINFA"&amp;A13,'Main File'!A:O,9,0),0)</f>
        <v>0.25381999772550656</v>
      </c>
      <c r="F13" s="28">
        <f>IFERROR(+VLOOKUP("LEINFA"&amp;A13,'Main File'!A:O,10,0),0)</f>
        <v>2.9539442730186374</v>
      </c>
      <c r="G13" s="28">
        <f>IFERROR(+VLOOKUP("LEINFA"&amp;A13,'Main File'!A:O,11,0),0)</f>
        <v>1.213544696915863</v>
      </c>
      <c r="H13" s="28">
        <f>IFERROR(+VLOOKUP("LEINFA"&amp;A13,'Main File'!A:O,12,0),0)</f>
        <v>0</v>
      </c>
      <c r="I13" s="28">
        <f>IFERROR(+VLOOKUP("LEINFA"&amp;A13,'Main File'!A:O,13,0),0)</f>
        <v>0.2</v>
      </c>
      <c r="J13" s="28">
        <f>IFERROR(+VLOOKUP("LEINFA"&amp;A13,'Main File'!A:O,14,0),0)</f>
        <v>0.24184695402509723</v>
      </c>
      <c r="K13" s="28">
        <f>IFERROR(+VLOOKUP("LEINFA"&amp;A13,'Main File'!A:O,15,0),0)</f>
        <v>1.6553916509409601</v>
      </c>
    </row>
    <row r="14" spans="1:14" x14ac:dyDescent="0.25">
      <c r="A14" s="9">
        <f t="shared" si="0"/>
        <v>43170</v>
      </c>
      <c r="B14" s="28">
        <f>IFERROR(+VLOOKUP("LEINFA"&amp;A14,'Main File'!A:O,6,0),0)</f>
        <v>2.5001236287554294</v>
      </c>
      <c r="C14" s="28">
        <f>IFERROR(+VLOOKUP("LEINFA"&amp;A14,'Main File'!A:O,7,0),0)</f>
        <v>0</v>
      </c>
      <c r="D14" s="28">
        <f>IFERROR(+VLOOKUP("LEINFA"&amp;A14,'Main File'!A:O,8,0),0)</f>
        <v>0.2</v>
      </c>
      <c r="E14" s="28">
        <f>IFERROR(+VLOOKUP("LEINFA"&amp;A14,'Main File'!A:O,9,0),0)</f>
        <v>0.25381934229707542</v>
      </c>
      <c r="F14" s="28">
        <f>IFERROR(+VLOOKUP("LEINFA"&amp;A14,'Main File'!A:O,10,0),0)</f>
        <v>2.9539429710525051</v>
      </c>
      <c r="G14" s="28">
        <f>IFERROR(+VLOOKUP("LEINFA"&amp;A14,'Main File'!A:O,11,0),0)</f>
        <v>1.2135388204197903</v>
      </c>
      <c r="H14" s="28">
        <f>IFERROR(+VLOOKUP("LEINFA"&amp;A14,'Main File'!A:O,12,0),0)</f>
        <v>0</v>
      </c>
      <c r="I14" s="28">
        <f>IFERROR(+VLOOKUP("LEINFA"&amp;A14,'Main File'!A:O,13,0),0)</f>
        <v>0.2</v>
      </c>
      <c r="J14" s="28">
        <f>IFERROR(+VLOOKUP("LEINFA"&amp;A14,'Main File'!A:O,14,0),0)</f>
        <v>0.24184936871103038</v>
      </c>
      <c r="K14" s="28">
        <f>IFERROR(+VLOOKUP("LEINFA"&amp;A14,'Main File'!A:O,15,0),0)</f>
        <v>1.6553881891308206</v>
      </c>
    </row>
    <row r="15" spans="1:14" x14ac:dyDescent="0.25">
      <c r="A15" s="9">
        <f t="shared" si="0"/>
        <v>43171</v>
      </c>
      <c r="B15" s="28">
        <f>IFERROR(+VLOOKUP("LEINFA"&amp;A15,'Main File'!A:O,6,0),0)</f>
        <v>2.5001235446319514</v>
      </c>
      <c r="C15" s="28">
        <f>IFERROR(+VLOOKUP("LEINFA"&amp;A15,'Main File'!A:O,7,0),0)</f>
        <v>0</v>
      </c>
      <c r="D15" s="28">
        <f>IFERROR(+VLOOKUP("LEINFA"&amp;A15,'Main File'!A:O,8,0),0)</f>
        <v>0.2</v>
      </c>
      <c r="E15" s="28">
        <f>IFERROR(+VLOOKUP("LEINFA"&amp;A15,'Main File'!A:O,9,0),0)</f>
        <v>0.25382063415652134</v>
      </c>
      <c r="F15" s="28">
        <f>IFERROR(+VLOOKUP("LEINFA"&amp;A15,'Main File'!A:O,10,0),0)</f>
        <v>2.9539441787884728</v>
      </c>
      <c r="G15" s="28">
        <f>IFERROR(+VLOOKUP("LEINFA"&amp;A15,'Main File'!A:O,11,0),0)</f>
        <v>1.2139737493439859</v>
      </c>
      <c r="H15" s="28">
        <f>IFERROR(+VLOOKUP("LEINFA"&amp;A15,'Main File'!A:O,12,0),0)</f>
        <v>0</v>
      </c>
      <c r="I15" s="28">
        <f>IFERROR(+VLOOKUP("LEINFA"&amp;A15,'Main File'!A:O,13,0),0)</f>
        <v>0.2</v>
      </c>
      <c r="J15" s="28">
        <f>IFERROR(+VLOOKUP("LEINFA"&amp;A15,'Main File'!A:O,14,0),0)</f>
        <v>0.24192544784459161</v>
      </c>
      <c r="K15" s="28">
        <f>IFERROR(+VLOOKUP("LEINFA"&amp;A15,'Main File'!A:O,15,0),0)</f>
        <v>1.6558991971885775</v>
      </c>
    </row>
    <row r="16" spans="1:14" x14ac:dyDescent="0.25">
      <c r="A16" s="9">
        <f t="shared" si="0"/>
        <v>43172</v>
      </c>
      <c r="B16" s="28">
        <f>IFERROR(+VLOOKUP("LEINFA"&amp;A16,'Main File'!A:O,6,0),0)</f>
        <v>2.5001229045495204</v>
      </c>
      <c r="C16" s="28">
        <f>IFERROR(+VLOOKUP("LEINFA"&amp;A16,'Main File'!A:O,7,0),0)</f>
        <v>0</v>
      </c>
      <c r="D16" s="28">
        <f>IFERROR(+VLOOKUP("LEINFA"&amp;A16,'Main File'!A:O,8,0),0)</f>
        <v>0.2</v>
      </c>
      <c r="E16" s="28">
        <f>IFERROR(+VLOOKUP("LEINFA"&amp;A16,'Main File'!A:O,9,0),0)</f>
        <v>0.25382089563941551</v>
      </c>
      <c r="F16" s="28">
        <f>IFERROR(+VLOOKUP("LEINFA"&amp;A16,'Main File'!A:O,10,0),0)</f>
        <v>2.9539438001889362</v>
      </c>
      <c r="G16" s="28">
        <f>IFERROR(+VLOOKUP("LEINFA"&amp;A16,'Main File'!A:O,11,0),0)</f>
        <v>1.2137407058328666</v>
      </c>
      <c r="H16" s="28">
        <f>IFERROR(+VLOOKUP("LEINFA"&amp;A16,'Main File'!A:O,12,0),0)</f>
        <v>0</v>
      </c>
      <c r="I16" s="28">
        <f>IFERROR(+VLOOKUP("LEINFA"&amp;A16,'Main File'!A:O,13,0),0)</f>
        <v>0.2</v>
      </c>
      <c r="J16" s="28">
        <f>IFERROR(+VLOOKUP("LEINFA"&amp;A16,'Main File'!A:O,14,0),0)</f>
        <v>0.24187973985961717</v>
      </c>
      <c r="K16" s="28">
        <f>IFERROR(+VLOOKUP("LEINFA"&amp;A16,'Main File'!A:O,15,0),0)</f>
        <v>1.6556204456924837</v>
      </c>
    </row>
    <row r="17" spans="1:11" x14ac:dyDescent="0.25">
      <c r="A17" s="9">
        <f t="shared" si="0"/>
        <v>43173</v>
      </c>
      <c r="B17" s="28">
        <f>IFERROR(+VLOOKUP("LEINFA"&amp;A17,'Main File'!A:O,6,0),0)</f>
        <v>2.5001232134587594</v>
      </c>
      <c r="C17" s="28">
        <f>IFERROR(+VLOOKUP("LEINFA"&amp;A17,'Main File'!A:O,7,0),0)</f>
        <v>0</v>
      </c>
      <c r="D17" s="28">
        <f>IFERROR(+VLOOKUP("LEINFA"&amp;A17,'Main File'!A:O,8,0),0)</f>
        <v>0.2</v>
      </c>
      <c r="E17" s="28">
        <f>IFERROR(+VLOOKUP("LEINFA"&amp;A17,'Main File'!A:O,9,0),0)</f>
        <v>0.25381924864130684</v>
      </c>
      <c r="F17" s="28">
        <f>IFERROR(+VLOOKUP("LEINFA"&amp;A17,'Main File'!A:O,10,0),0)</f>
        <v>2.9539424621000663</v>
      </c>
      <c r="G17" s="28">
        <f>IFERROR(+VLOOKUP("LEINFA"&amp;A17,'Main File'!A:O,11,0),0)</f>
        <v>1.2130117941921186</v>
      </c>
      <c r="H17" s="28">
        <f>IFERROR(+VLOOKUP("LEINFA"&amp;A17,'Main File'!A:O,12,0),0)</f>
        <v>0</v>
      </c>
      <c r="I17" s="28">
        <f>IFERROR(+VLOOKUP("LEINFA"&amp;A17,'Main File'!A:O,13,0),0)</f>
        <v>0.2</v>
      </c>
      <c r="J17" s="28">
        <f>IFERROR(+VLOOKUP("LEINFA"&amp;A17,'Main File'!A:O,14,0),0)</f>
        <v>0.24175692575581353</v>
      </c>
      <c r="K17" s="28">
        <f>IFERROR(+VLOOKUP("LEINFA"&amp;A17,'Main File'!A:O,15,0),0)</f>
        <v>1.6547687199479322</v>
      </c>
    </row>
    <row r="18" spans="1:11" x14ac:dyDescent="0.25">
      <c r="A18" s="9">
        <f t="shared" si="0"/>
        <v>43174</v>
      </c>
      <c r="B18" s="28">
        <f>IFERROR(+VLOOKUP("LEINFA"&amp;A18,'Main File'!A:O,6,0),0)</f>
        <v>2.5001235799662425</v>
      </c>
      <c r="C18" s="28">
        <f>IFERROR(+VLOOKUP("LEINFA"&amp;A18,'Main File'!A:O,7,0),0)</f>
        <v>0</v>
      </c>
      <c r="D18" s="28">
        <f>IFERROR(+VLOOKUP("LEINFA"&amp;A18,'Main File'!A:O,8,0),0)</f>
        <v>0.2</v>
      </c>
      <c r="E18" s="28">
        <f>IFERROR(+VLOOKUP("LEINFA"&amp;A18,'Main File'!A:O,9,0),0)</f>
        <v>0.25382105414476386</v>
      </c>
      <c r="F18" s="28">
        <f>IFERROR(+VLOOKUP("LEINFA"&amp;A18,'Main File'!A:O,10,0),0)</f>
        <v>2.9539446341110063</v>
      </c>
      <c r="G18" s="28">
        <f>IFERROR(+VLOOKUP("LEINFA"&amp;A18,'Main File'!A:O,11,0),0)</f>
        <v>1.2132599366638002</v>
      </c>
      <c r="H18" s="28">
        <f>IFERROR(+VLOOKUP("LEINFA"&amp;A18,'Main File'!A:O,12,0),0)</f>
        <v>0</v>
      </c>
      <c r="I18" s="28">
        <f>IFERROR(+VLOOKUP("LEINFA"&amp;A18,'Main File'!A:O,13,0),0)</f>
        <v>0.2</v>
      </c>
      <c r="J18" s="28">
        <f>IFERROR(+VLOOKUP("LEINFA"&amp;A18,'Main File'!A:O,14,0),0)</f>
        <v>0.24179819261919452</v>
      </c>
      <c r="K18" s="28">
        <f>IFERROR(+VLOOKUP("LEINFA"&amp;A18,'Main File'!A:O,15,0),0)</f>
        <v>1.6550581292829947</v>
      </c>
    </row>
    <row r="19" spans="1:11" x14ac:dyDescent="0.25">
      <c r="A19" s="9">
        <f t="shared" si="0"/>
        <v>43175</v>
      </c>
      <c r="B19" s="28">
        <f>IFERROR(+VLOOKUP("LEINFA"&amp;A19,'Main File'!A:O,6,0),0)</f>
        <v>2.5001232439044028</v>
      </c>
      <c r="C19" s="28">
        <f>IFERROR(+VLOOKUP("LEINFA"&amp;A19,'Main File'!A:O,7,0),0)</f>
        <v>0</v>
      </c>
      <c r="D19" s="28">
        <f>IFERROR(+VLOOKUP("LEINFA"&amp;A19,'Main File'!A:O,8,0),0)</f>
        <v>0.2</v>
      </c>
      <c r="E19" s="28">
        <f>IFERROR(+VLOOKUP("LEINFA"&amp;A19,'Main File'!A:O,9,0),0)</f>
        <v>0.25382055302376166</v>
      </c>
      <c r="F19" s="28">
        <f>IFERROR(+VLOOKUP("LEINFA"&amp;A19,'Main File'!A:O,10,0),0)</f>
        <v>2.9539437969281646</v>
      </c>
      <c r="G19" s="28">
        <f>IFERROR(+VLOOKUP("LEINFA"&amp;A19,'Main File'!A:O,11,0),0)</f>
        <v>1.212451998054312</v>
      </c>
      <c r="H19" s="28">
        <f>IFERROR(+VLOOKUP("LEINFA"&amp;A19,'Main File'!A:O,12,0),0)</f>
        <v>0</v>
      </c>
      <c r="I19" s="28">
        <f>IFERROR(+VLOOKUP("LEINFA"&amp;A19,'Main File'!A:O,13,0),0)</f>
        <v>0.2</v>
      </c>
      <c r="J19" s="28">
        <f>IFERROR(+VLOOKUP("LEINFA"&amp;A19,'Main File'!A:O,14,0),0)</f>
        <v>0.24165511234763939</v>
      </c>
      <c r="K19" s="28">
        <f>IFERROR(+VLOOKUP("LEINFA"&amp;A19,'Main File'!A:O,15,0),0)</f>
        <v>1.6541071104019514</v>
      </c>
    </row>
    <row r="20" spans="1:11" x14ac:dyDescent="0.25">
      <c r="A20" s="9">
        <f t="shared" si="0"/>
        <v>43176</v>
      </c>
      <c r="B20" s="28">
        <f>IFERROR(+VLOOKUP("LEINFA"&amp;A20,'Main File'!A:O,6,0),0)</f>
        <v>2.5001226729232942</v>
      </c>
      <c r="C20" s="28">
        <f>IFERROR(+VLOOKUP("LEINFA"&amp;A20,'Main File'!A:O,7,0),0)</f>
        <v>0</v>
      </c>
      <c r="D20" s="28">
        <f>IFERROR(+VLOOKUP("LEINFA"&amp;A20,'Main File'!A:O,8,0),0)</f>
        <v>0.2</v>
      </c>
      <c r="E20" s="28">
        <f>IFERROR(+VLOOKUP("LEINFA"&amp;A20,'Main File'!A:O,9,0),0)</f>
        <v>0.25382078944747444</v>
      </c>
      <c r="F20" s="28">
        <f>IFERROR(+VLOOKUP("LEINFA"&amp;A20,'Main File'!A:O,10,0),0)</f>
        <v>2.953943462370769</v>
      </c>
      <c r="G20" s="28">
        <f>IFERROR(+VLOOKUP("LEINFA"&amp;A20,'Main File'!A:O,11,0),0)</f>
        <v>1.2132793388861993</v>
      </c>
      <c r="H20" s="28">
        <f>IFERROR(+VLOOKUP("LEINFA"&amp;A20,'Main File'!A:O,12,0),0)</f>
        <v>0</v>
      </c>
      <c r="I20" s="28">
        <f>IFERROR(+VLOOKUP("LEINFA"&amp;A20,'Main File'!A:O,13,0),0)</f>
        <v>0.2</v>
      </c>
      <c r="J20" s="28">
        <f>IFERROR(+VLOOKUP("LEINFA"&amp;A20,'Main File'!A:O,14,0),0)</f>
        <v>0.2417941658254136</v>
      </c>
      <c r="K20" s="28">
        <f>IFERROR(+VLOOKUP("LEINFA"&amp;A20,'Main File'!A:O,15,0),0)</f>
        <v>1.655073504711613</v>
      </c>
    </row>
    <row r="21" spans="1:11" x14ac:dyDescent="0.25">
      <c r="A21" s="9">
        <f t="shared" si="0"/>
        <v>43177</v>
      </c>
      <c r="B21" s="28">
        <f>IFERROR(+VLOOKUP("LEINFA"&amp;A21,'Main File'!A:O,6,0),0)</f>
        <v>2.500123693183093</v>
      </c>
      <c r="C21" s="28">
        <f>IFERROR(+VLOOKUP("LEINFA"&amp;A21,'Main File'!A:O,7,0),0)</f>
        <v>0</v>
      </c>
      <c r="D21" s="28">
        <f>IFERROR(+VLOOKUP("LEINFA"&amp;A21,'Main File'!A:O,8,0),0)</f>
        <v>0.2</v>
      </c>
      <c r="E21" s="28">
        <f>IFERROR(+VLOOKUP("LEINFA"&amp;A21,'Main File'!A:O,9,0),0)</f>
        <v>0.25382065321804581</v>
      </c>
      <c r="F21" s="28">
        <f>IFERROR(+VLOOKUP("LEINFA"&amp;A21,'Main File'!A:O,10,0),0)</f>
        <v>2.9539443464011388</v>
      </c>
      <c r="G21" s="28">
        <f>IFERROR(+VLOOKUP("LEINFA"&amp;A21,'Main File'!A:O,11,0),0)</f>
        <v>1.2132757543074528</v>
      </c>
      <c r="H21" s="28">
        <f>IFERROR(+VLOOKUP("LEINFA"&amp;A21,'Main File'!A:O,12,0),0)</f>
        <v>0</v>
      </c>
      <c r="I21" s="28">
        <f>IFERROR(+VLOOKUP("LEINFA"&amp;A21,'Main File'!A:O,13,0),0)</f>
        <v>0.2</v>
      </c>
      <c r="J21" s="28">
        <f>IFERROR(+VLOOKUP("LEINFA"&amp;A21,'Main File'!A:O,14,0),0)</f>
        <v>0.24179699100825963</v>
      </c>
      <c r="K21" s="28">
        <f>IFERROR(+VLOOKUP("LEINFA"&amp;A21,'Main File'!A:O,15,0),0)</f>
        <v>1.6550727453157124</v>
      </c>
    </row>
    <row r="22" spans="1:11" x14ac:dyDescent="0.25">
      <c r="A22" s="9">
        <f t="shared" si="0"/>
        <v>43178</v>
      </c>
      <c r="B22" s="28">
        <f>IFERROR(+VLOOKUP("LEINFA"&amp;A22,'Main File'!A:O,6,0),0)</f>
        <v>2.5001225971548613</v>
      </c>
      <c r="C22" s="28">
        <f>IFERROR(+VLOOKUP("LEINFA"&amp;A22,'Main File'!A:O,7,0),0)</f>
        <v>0</v>
      </c>
      <c r="D22" s="28">
        <f>IFERROR(+VLOOKUP("LEINFA"&amp;A22,'Main File'!A:O,8,0),0)</f>
        <v>0.2</v>
      </c>
      <c r="E22" s="28">
        <f>IFERROR(+VLOOKUP("LEINFA"&amp;A22,'Main File'!A:O,9,0),0)</f>
        <v>0.25382009016001622</v>
      </c>
      <c r="F22" s="28">
        <f>IFERROR(+VLOOKUP("LEINFA"&amp;A22,'Main File'!A:O,10,0),0)</f>
        <v>2.9539426873148775</v>
      </c>
      <c r="G22" s="28">
        <f>IFERROR(+VLOOKUP("LEINFA"&amp;A22,'Main File'!A:O,11,0),0)</f>
        <v>1.2125960413159946</v>
      </c>
      <c r="H22" s="28">
        <f>IFERROR(+VLOOKUP("LEINFA"&amp;A22,'Main File'!A:O,12,0),0)</f>
        <v>0</v>
      </c>
      <c r="I22" s="28">
        <f>IFERROR(+VLOOKUP("LEINFA"&amp;A22,'Main File'!A:O,13,0),0)</f>
        <v>0.2</v>
      </c>
      <c r="J22" s="28">
        <f>IFERROR(+VLOOKUP("LEINFA"&amp;A22,'Main File'!A:O,14,0),0)</f>
        <v>0.24167384068270489</v>
      </c>
      <c r="K22" s="28">
        <f>IFERROR(+VLOOKUP("LEINFA"&amp;A22,'Main File'!A:O,15,0),0)</f>
        <v>1.6542698819986994</v>
      </c>
    </row>
    <row r="23" spans="1:11" x14ac:dyDescent="0.25">
      <c r="A23" s="9">
        <f t="shared" si="0"/>
        <v>43179</v>
      </c>
      <c r="B23" s="28">
        <f>IFERROR(+VLOOKUP("LEINFA"&amp;A23,'Main File'!A:O,6,0),0)</f>
        <v>2.5001229829323677</v>
      </c>
      <c r="C23" s="28">
        <f>IFERROR(+VLOOKUP("LEINFA"&amp;A23,'Main File'!A:O,7,0),0)</f>
        <v>0</v>
      </c>
      <c r="D23" s="28">
        <f>IFERROR(+VLOOKUP("LEINFA"&amp;A23,'Main File'!A:O,8,0),0)</f>
        <v>0.2</v>
      </c>
      <c r="E23" s="28">
        <f>IFERROR(+VLOOKUP("LEINFA"&amp;A23,'Main File'!A:O,9,0),0)</f>
        <v>0.25382116664687115</v>
      </c>
      <c r="F23" s="28">
        <f>IFERROR(+VLOOKUP("LEINFA"&amp;A23,'Main File'!A:O,10,0),0)</f>
        <v>2.9539441495792391</v>
      </c>
      <c r="G23" s="28">
        <f>IFERROR(+VLOOKUP("LEINFA"&amp;A23,'Main File'!A:O,11,0),0)</f>
        <v>1.2132395118398955</v>
      </c>
      <c r="H23" s="28">
        <f>IFERROR(+VLOOKUP("LEINFA"&amp;A23,'Main File'!A:O,12,0),0)</f>
        <v>0</v>
      </c>
      <c r="I23" s="28">
        <f>IFERROR(+VLOOKUP("LEINFA"&amp;A23,'Main File'!A:O,13,0),0)</f>
        <v>0.2</v>
      </c>
      <c r="J23" s="28">
        <f>IFERROR(+VLOOKUP("LEINFA"&amp;A23,'Main File'!A:O,14,0),0)</f>
        <v>0.24178627242340689</v>
      </c>
      <c r="K23" s="28">
        <f>IFERROR(+VLOOKUP("LEINFA"&amp;A23,'Main File'!A:O,15,0),0)</f>
        <v>1.6550257842633025</v>
      </c>
    </row>
    <row r="24" spans="1:11" x14ac:dyDescent="0.25">
      <c r="A24" s="9">
        <f t="shared" si="0"/>
        <v>43180</v>
      </c>
      <c r="B24" s="28">
        <f>IFERROR(+VLOOKUP("LEINFA"&amp;A24,'Main File'!A:O,6,0),0)</f>
        <v>2.3825123179463139</v>
      </c>
      <c r="C24" s="28">
        <f>IFERROR(+VLOOKUP("LEINFA"&amp;A24,'Main File'!A:O,7,0),0)</f>
        <v>0</v>
      </c>
      <c r="D24" s="28">
        <f>IFERROR(+VLOOKUP("LEINFA"&amp;A24,'Main File'!A:O,8,0),0)</f>
        <v>0.2</v>
      </c>
      <c r="E24" s="28">
        <f>IFERROR(+VLOOKUP("LEINFA"&amp;A24,'Main File'!A:O,9,0),0)</f>
        <v>0.23264930946262594</v>
      </c>
      <c r="F24" s="28">
        <f>IFERROR(+VLOOKUP("LEINFA"&amp;A24,'Main File'!A:O,10,0),0)</f>
        <v>2.8151616274089402</v>
      </c>
      <c r="G24" s="28">
        <f>IFERROR(+VLOOKUP("LEINFA"&amp;A24,'Main File'!A:O,11,0),0)</f>
        <v>1.0959598813650875</v>
      </c>
      <c r="H24" s="28">
        <f>IFERROR(+VLOOKUP("LEINFA"&amp;A24,'Main File'!A:O,12,0),0)</f>
        <v>0</v>
      </c>
      <c r="I24" s="28">
        <f>IFERROR(+VLOOKUP("LEINFA"&amp;A24,'Main File'!A:O,13,0),0)</f>
        <v>0.2</v>
      </c>
      <c r="J24" s="28">
        <f>IFERROR(+VLOOKUP("LEINFA"&amp;A24,'Main File'!A:O,14,0),0)</f>
        <v>0.22068374161970314</v>
      </c>
      <c r="K24" s="28">
        <f>IFERROR(+VLOOKUP("LEINFA"&amp;A24,'Main File'!A:O,15,0),0)</f>
        <v>1.5166436229847906</v>
      </c>
    </row>
    <row r="25" spans="1:11" x14ac:dyDescent="0.25">
      <c r="A25" s="9">
        <f t="shared" si="0"/>
        <v>43181</v>
      </c>
      <c r="B25" s="28">
        <f>IFERROR(+VLOOKUP("LEINFA"&amp;A25,'Main File'!A:O,6,0),0)</f>
        <v>2.5001214951184512</v>
      </c>
      <c r="C25" s="28">
        <f>IFERROR(+VLOOKUP("LEINFA"&amp;A25,'Main File'!A:O,7,0),0)</f>
        <v>0</v>
      </c>
      <c r="D25" s="28">
        <f>IFERROR(+VLOOKUP("LEINFA"&amp;A25,'Main File'!A:O,8,0),0)</f>
        <v>0.2</v>
      </c>
      <c r="E25" s="28">
        <f>IFERROR(+VLOOKUP("LEINFA"&amp;A25,'Main File'!A:O,9,0),0)</f>
        <v>0.25381985054512779</v>
      </c>
      <c r="F25" s="28">
        <f>IFERROR(+VLOOKUP("LEINFA"&amp;A25,'Main File'!A:O,10,0),0)</f>
        <v>2.953941345663579</v>
      </c>
      <c r="G25" s="28">
        <f>IFERROR(+VLOOKUP("LEINFA"&amp;A25,'Main File'!A:O,11,0),0)</f>
        <v>1.2127585105761238</v>
      </c>
      <c r="H25" s="28">
        <f>IFERROR(+VLOOKUP("LEINFA"&amp;A25,'Main File'!A:O,12,0),0)</f>
        <v>0</v>
      </c>
      <c r="I25" s="28">
        <f>IFERROR(+VLOOKUP("LEINFA"&amp;A25,'Main File'!A:O,13,0),0)</f>
        <v>0.2</v>
      </c>
      <c r="J25" s="28">
        <f>IFERROR(+VLOOKUP("LEINFA"&amp;A25,'Main File'!A:O,14,0),0)</f>
        <v>0.24171265294616784</v>
      </c>
      <c r="K25" s="28">
        <f>IFERROR(+VLOOKUP("LEINFA"&amp;A25,'Main File'!A:O,15,0),0)</f>
        <v>1.6544711635222917</v>
      </c>
    </row>
    <row r="26" spans="1:11" x14ac:dyDescent="0.25">
      <c r="A26" s="9">
        <f t="shared" si="0"/>
        <v>43182</v>
      </c>
      <c r="B26" s="28">
        <f>IFERROR(+VLOOKUP("LEINFA"&amp;A26,'Main File'!A:O,6,0),0)</f>
        <v>2.5001240667339273</v>
      </c>
      <c r="C26" s="28">
        <f>IFERROR(+VLOOKUP("LEINFA"&amp;A26,'Main File'!A:O,7,0),0)</f>
        <v>0</v>
      </c>
      <c r="D26" s="28">
        <f>IFERROR(+VLOOKUP("LEINFA"&amp;A26,'Main File'!A:O,8,0),0)</f>
        <v>0.2</v>
      </c>
      <c r="E26" s="28">
        <f>IFERROR(+VLOOKUP("LEINFA"&amp;A26,'Main File'!A:O,9,0),0)</f>
        <v>0.25382106484374733</v>
      </c>
      <c r="F26" s="28">
        <f>IFERROR(+VLOOKUP("LEINFA"&amp;A26,'Main File'!A:O,10,0),0)</f>
        <v>2.953945131577675</v>
      </c>
      <c r="G26" s="28">
        <f>IFERROR(+VLOOKUP("LEINFA"&amp;A26,'Main File'!A:O,11,0),0)</f>
        <v>1.2124516016542854</v>
      </c>
      <c r="H26" s="28">
        <f>IFERROR(+VLOOKUP("LEINFA"&amp;A26,'Main File'!A:O,12,0),0)</f>
        <v>0</v>
      </c>
      <c r="I26" s="28">
        <f>IFERROR(+VLOOKUP("LEINFA"&amp;A26,'Main File'!A:O,13,0),0)</f>
        <v>0.2</v>
      </c>
      <c r="J26" s="28">
        <f>IFERROR(+VLOOKUP("LEINFA"&amp;A26,'Main File'!A:O,14,0),0)</f>
        <v>0.24165009679839819</v>
      </c>
      <c r="K26" s="28">
        <f>IFERROR(+VLOOKUP("LEINFA"&amp;A26,'Main File'!A:O,15,0),0)</f>
        <v>1.6541016984526835</v>
      </c>
    </row>
    <row r="27" spans="1:11" x14ac:dyDescent="0.25">
      <c r="A27" s="9">
        <f t="shared" si="0"/>
        <v>43183</v>
      </c>
      <c r="B27" s="28">
        <f>IFERROR(+VLOOKUP("LEINFA"&amp;A27,'Main File'!A:O,6,0),0)</f>
        <v>2.5001234007342057</v>
      </c>
      <c r="C27" s="28">
        <f>IFERROR(+VLOOKUP("LEINFA"&amp;A27,'Main File'!A:O,7,0),0)</f>
        <v>0</v>
      </c>
      <c r="D27" s="28">
        <f>IFERROR(+VLOOKUP("LEINFA"&amp;A27,'Main File'!A:O,8,0),0)</f>
        <v>0.2</v>
      </c>
      <c r="E27" s="28">
        <f>IFERROR(+VLOOKUP("LEINFA"&amp;A27,'Main File'!A:O,9,0),0)</f>
        <v>0.2538219487363283</v>
      </c>
      <c r="F27" s="28">
        <f>IFERROR(+VLOOKUP("LEINFA"&amp;A27,'Main File'!A:O,10,0),0)</f>
        <v>2.9539453494705343</v>
      </c>
      <c r="G27" s="28">
        <f>IFERROR(+VLOOKUP("LEINFA"&amp;A27,'Main File'!A:O,11,0),0)</f>
        <v>1.2076346844545696</v>
      </c>
      <c r="H27" s="28">
        <f>IFERROR(+VLOOKUP("LEINFA"&amp;A27,'Main File'!A:O,12,0),0)</f>
        <v>0</v>
      </c>
      <c r="I27" s="28">
        <f>IFERROR(+VLOOKUP("LEINFA"&amp;A27,'Main File'!A:O,13,0),0)</f>
        <v>0.2</v>
      </c>
      <c r="J27" s="28">
        <f>IFERROR(+VLOOKUP("LEINFA"&amp;A27,'Main File'!A:O,14,0),0)</f>
        <v>0.24077877399570363</v>
      </c>
      <c r="K27" s="28">
        <f>IFERROR(+VLOOKUP("LEINFA"&amp;A27,'Main File'!A:O,15,0),0)</f>
        <v>1.6484134584502732</v>
      </c>
    </row>
    <row r="28" spans="1:11" x14ac:dyDescent="0.25">
      <c r="A28" s="9">
        <f t="shared" si="0"/>
        <v>43184</v>
      </c>
      <c r="B28" s="28">
        <f>IFERROR(+VLOOKUP("LEINFA"&amp;A28,'Main File'!A:O,6,0),0)</f>
        <v>2.5001235948929224</v>
      </c>
      <c r="C28" s="28">
        <f>IFERROR(+VLOOKUP("LEINFA"&amp;A28,'Main File'!A:O,7,0),0)</f>
        <v>0</v>
      </c>
      <c r="D28" s="28">
        <f>IFERROR(+VLOOKUP("LEINFA"&amp;A28,'Main File'!A:O,8,0),0)</f>
        <v>0.2</v>
      </c>
      <c r="E28" s="28">
        <f>IFERROR(+VLOOKUP("LEINFA"&amp;A28,'Main File'!A:O,9,0),0)</f>
        <v>0.25382062447086712</v>
      </c>
      <c r="F28" s="28">
        <f>IFERROR(+VLOOKUP("LEINFA"&amp;A28,'Main File'!A:O,10,0),0)</f>
        <v>2.9539442193637897</v>
      </c>
      <c r="G28" s="28">
        <f>IFERROR(+VLOOKUP("LEINFA"&amp;A28,'Main File'!A:O,11,0),0)</f>
        <v>1.207635722404917</v>
      </c>
      <c r="H28" s="28">
        <f>IFERROR(+VLOOKUP("LEINFA"&amp;A28,'Main File'!A:O,12,0),0)</f>
        <v>0</v>
      </c>
      <c r="I28" s="28">
        <f>IFERROR(+VLOOKUP("LEINFA"&amp;A28,'Main File'!A:O,13,0),0)</f>
        <v>0.2</v>
      </c>
      <c r="J28" s="28">
        <f>IFERROR(+VLOOKUP("LEINFA"&amp;A28,'Main File'!A:O,14,0),0)</f>
        <v>0.24078015595400437</v>
      </c>
      <c r="K28" s="28">
        <f>IFERROR(+VLOOKUP("LEINFA"&amp;A28,'Main File'!A:O,15,0),0)</f>
        <v>1.6484158783589213</v>
      </c>
    </row>
    <row r="29" spans="1:11" x14ac:dyDescent="0.25">
      <c r="A29" s="9">
        <f t="shared" si="0"/>
        <v>43185</v>
      </c>
      <c r="B29" s="28">
        <f>IFERROR(+VLOOKUP("LEINFA"&amp;A29,'Main File'!A:O,6,0),0)</f>
        <v>2.3973011455165616</v>
      </c>
      <c r="C29" s="28">
        <f>IFERROR(+VLOOKUP("LEINFA"&amp;A29,'Main File'!A:O,7,0),0)</f>
        <v>0</v>
      </c>
      <c r="D29" s="28">
        <f>IFERROR(+VLOOKUP("LEINFA"&amp;A29,'Main File'!A:O,8,0),0)</f>
        <v>0.2</v>
      </c>
      <c r="E29" s="28">
        <f>IFERROR(+VLOOKUP("LEINFA"&amp;A29,'Main File'!A:O,9,0),0)</f>
        <v>0.23531181162048639</v>
      </c>
      <c r="F29" s="28">
        <f>IFERROR(+VLOOKUP("LEINFA"&amp;A29,'Main File'!A:O,10,0),0)</f>
        <v>2.832612957137048</v>
      </c>
      <c r="G29" s="28">
        <f>IFERROR(+VLOOKUP("LEINFA"&amp;A29,'Main File'!A:O,11,0),0)</f>
        <v>1.1056224784714199</v>
      </c>
      <c r="H29" s="28">
        <f>IFERROR(+VLOOKUP("LEINFA"&amp;A29,'Main File'!A:O,12,0),0)</f>
        <v>0</v>
      </c>
      <c r="I29" s="28">
        <f>IFERROR(+VLOOKUP("LEINFA"&amp;A29,'Main File'!A:O,13,0),0)</f>
        <v>0.2</v>
      </c>
      <c r="J29" s="28">
        <f>IFERROR(+VLOOKUP("LEINFA"&amp;A29,'Main File'!A:O,14,0),0)</f>
        <v>0.22242058572752738</v>
      </c>
      <c r="K29" s="28">
        <f>IFERROR(+VLOOKUP("LEINFA"&amp;A29,'Main File'!A:O,15,0),0)</f>
        <v>1.5280430641989473</v>
      </c>
    </row>
    <row r="30" spans="1:11" x14ac:dyDescent="0.25">
      <c r="A30" s="9">
        <f t="shared" si="0"/>
        <v>43186</v>
      </c>
      <c r="B30" s="28">
        <f>IFERROR(+VLOOKUP("LEINFA"&amp;A30,'Main File'!A:O,6,0),0)</f>
        <v>0</v>
      </c>
      <c r="C30" s="28">
        <f>IFERROR(+VLOOKUP("LEINFA"&amp;A30,'Main File'!A:O,7,0),0)</f>
        <v>0</v>
      </c>
      <c r="D30" s="28">
        <f>IFERROR(+VLOOKUP("LEINFA"&amp;A30,'Main File'!A:O,8,0),0)</f>
        <v>0</v>
      </c>
      <c r="E30" s="28">
        <f>IFERROR(+VLOOKUP("LEINFA"&amp;A30,'Main File'!A:O,9,0),0)</f>
        <v>0</v>
      </c>
      <c r="F30" s="28">
        <f>IFERROR(+VLOOKUP("LEINFA"&amp;A30,'Main File'!A:O,10,0),0)</f>
        <v>0</v>
      </c>
      <c r="G30" s="28">
        <f>IFERROR(+VLOOKUP("LEINFA"&amp;A30,'Main File'!A:O,11,0),0)</f>
        <v>0</v>
      </c>
      <c r="H30" s="28">
        <f>IFERROR(+VLOOKUP("LEINFA"&amp;A30,'Main File'!A:O,12,0),0)</f>
        <v>0</v>
      </c>
      <c r="I30" s="28">
        <f>IFERROR(+VLOOKUP("LEINFA"&amp;A30,'Main File'!A:O,13,0),0)</f>
        <v>0</v>
      </c>
      <c r="J30" s="28">
        <f>IFERROR(+VLOOKUP("LEINFA"&amp;A30,'Main File'!A:O,14,0),0)</f>
        <v>0</v>
      </c>
      <c r="K30" s="28">
        <f>IFERROR(+VLOOKUP("LEINFA"&amp;A30,'Main File'!A:O,15,0),0)</f>
        <v>0</v>
      </c>
    </row>
    <row r="31" spans="1:11" x14ac:dyDescent="0.25">
      <c r="A31" s="9">
        <f t="shared" si="0"/>
        <v>43187</v>
      </c>
      <c r="B31" s="28">
        <f>IFERROR(+VLOOKUP("LEINFA"&amp;A31,'Main File'!A:O,6,0),0)</f>
        <v>0</v>
      </c>
      <c r="C31" s="28">
        <f>IFERROR(+VLOOKUP("LEINFA"&amp;A31,'Main File'!A:O,7,0),0)</f>
        <v>0</v>
      </c>
      <c r="D31" s="28">
        <f>IFERROR(+VLOOKUP("LEINFA"&amp;A31,'Main File'!A:O,8,0),0)</f>
        <v>0</v>
      </c>
      <c r="E31" s="28">
        <f>IFERROR(+VLOOKUP("LEINFA"&amp;A31,'Main File'!A:O,9,0),0)</f>
        <v>0</v>
      </c>
      <c r="F31" s="28">
        <f>IFERROR(+VLOOKUP("LEINFA"&amp;A31,'Main File'!A:O,10,0),0)</f>
        <v>0</v>
      </c>
      <c r="G31" s="28">
        <f>IFERROR(+VLOOKUP("LEINFA"&amp;A31,'Main File'!A:O,11,0),0)</f>
        <v>0</v>
      </c>
      <c r="H31" s="28">
        <f>IFERROR(+VLOOKUP("LEINFA"&amp;A31,'Main File'!A:O,12,0),0)</f>
        <v>0</v>
      </c>
      <c r="I31" s="28">
        <f>IFERROR(+VLOOKUP("LEINFA"&amp;A31,'Main File'!A:O,13,0),0)</f>
        <v>0</v>
      </c>
      <c r="J31" s="28">
        <f>IFERROR(+VLOOKUP("LEINFA"&amp;A31,'Main File'!A:O,14,0),0)</f>
        <v>0</v>
      </c>
      <c r="K31" s="28">
        <f>IFERROR(+VLOOKUP("LEINFA"&amp;A31,'Main File'!A:O,15,0),0)</f>
        <v>0</v>
      </c>
    </row>
    <row r="32" spans="1:11" x14ac:dyDescent="0.25">
      <c r="A32" s="9">
        <f t="shared" si="0"/>
        <v>43188</v>
      </c>
      <c r="B32" s="28">
        <f>IFERROR(+VLOOKUP("LEINFA"&amp;A32,'Main File'!A:O,6,0),0)</f>
        <v>0</v>
      </c>
      <c r="C32" s="28">
        <f>IFERROR(+VLOOKUP("LEINFA"&amp;A32,'Main File'!A:O,7,0),0)</f>
        <v>0</v>
      </c>
      <c r="D32" s="28">
        <f>IFERROR(+VLOOKUP("LEINFA"&amp;A32,'Main File'!A:O,8,0),0)</f>
        <v>0</v>
      </c>
      <c r="E32" s="28">
        <f>IFERROR(+VLOOKUP("LEINFA"&amp;A32,'Main File'!A:O,9,0),0)</f>
        <v>0</v>
      </c>
      <c r="F32" s="28">
        <f>IFERROR(+VLOOKUP("LEINFA"&amp;A32,'Main File'!A:O,10,0),0)</f>
        <v>0</v>
      </c>
      <c r="G32" s="28">
        <f>IFERROR(+VLOOKUP("LEINFA"&amp;A32,'Main File'!A:O,11,0),0)</f>
        <v>0</v>
      </c>
      <c r="H32" s="28">
        <f>IFERROR(+VLOOKUP("LEINFA"&amp;A32,'Main File'!A:O,12,0),0)</f>
        <v>0</v>
      </c>
      <c r="I32" s="28">
        <f>IFERROR(+VLOOKUP("LEINFA"&amp;A32,'Main File'!A:O,13,0),0)</f>
        <v>0</v>
      </c>
      <c r="J32" s="28">
        <f>IFERROR(+VLOOKUP("LEINFA"&amp;A32,'Main File'!A:O,14,0),0)</f>
        <v>0</v>
      </c>
      <c r="K32" s="28">
        <f>IFERROR(+VLOOKUP("LEINFA"&amp;A32,'Main File'!A:O,15,0),0)</f>
        <v>0</v>
      </c>
    </row>
    <row r="33" spans="1:11" x14ac:dyDescent="0.25">
      <c r="A33" s="9">
        <f t="shared" si="0"/>
        <v>43189</v>
      </c>
      <c r="B33" s="28">
        <f>IFERROR(+VLOOKUP("LEINFA"&amp;A33,'Main File'!A:O,6,0),0)</f>
        <v>0</v>
      </c>
      <c r="C33" s="28">
        <f>IFERROR(+VLOOKUP("LEINFA"&amp;A33,'Main File'!A:O,7,0),0)</f>
        <v>0</v>
      </c>
      <c r="D33" s="28">
        <f>IFERROR(+VLOOKUP("LEINFA"&amp;A33,'Main File'!A:O,8,0),0)</f>
        <v>0</v>
      </c>
      <c r="E33" s="28">
        <f>IFERROR(+VLOOKUP("LEINFA"&amp;A33,'Main File'!A:O,9,0),0)</f>
        <v>0</v>
      </c>
      <c r="F33" s="28">
        <f>IFERROR(+VLOOKUP("LEINFA"&amp;A33,'Main File'!A:O,10,0),0)</f>
        <v>0</v>
      </c>
      <c r="G33" s="28">
        <f>IFERROR(+VLOOKUP("LEINFA"&amp;A33,'Main File'!A:O,11,0),0)</f>
        <v>0</v>
      </c>
      <c r="H33" s="28">
        <f>IFERROR(+VLOOKUP("LEINFA"&amp;A33,'Main File'!A:O,12,0),0)</f>
        <v>0</v>
      </c>
      <c r="I33" s="28">
        <f>IFERROR(+VLOOKUP("LEINFA"&amp;A33,'Main File'!A:O,13,0),0)</f>
        <v>0</v>
      </c>
      <c r="J33" s="28">
        <f>IFERROR(+VLOOKUP("LEINFA"&amp;A33,'Main File'!A:O,14,0),0)</f>
        <v>0</v>
      </c>
      <c r="K33" s="28">
        <f>IFERROR(+VLOOKUP("LEINFA"&amp;A33,'Main File'!A:O,15,0),0)</f>
        <v>0</v>
      </c>
    </row>
    <row r="34" spans="1:11" x14ac:dyDescent="0.25">
      <c r="A34" s="9">
        <f t="shared" si="0"/>
        <v>43190</v>
      </c>
      <c r="B34" s="28">
        <f>IFERROR(+VLOOKUP("LEINFA"&amp;A34,'Main File'!A:O,6,0),0)</f>
        <v>0</v>
      </c>
      <c r="C34" s="28">
        <f>IFERROR(+VLOOKUP("LEINFA"&amp;A34,'Main File'!A:O,7,0),0)</f>
        <v>0</v>
      </c>
      <c r="D34" s="28">
        <f>IFERROR(+VLOOKUP("LEINFA"&amp;A34,'Main File'!A:O,8,0),0)</f>
        <v>0</v>
      </c>
      <c r="E34" s="28">
        <f>IFERROR(+VLOOKUP("LEINFA"&amp;A34,'Main File'!A:O,9,0),0)</f>
        <v>0</v>
      </c>
      <c r="F34" s="28">
        <f>IFERROR(+VLOOKUP("LEINFA"&amp;A34,'Main File'!A:O,10,0),0)</f>
        <v>0</v>
      </c>
      <c r="G34" s="28">
        <f>IFERROR(+VLOOKUP("LEINFA"&amp;A34,'Main File'!A:O,11,0),0)</f>
        <v>0</v>
      </c>
      <c r="H34" s="28">
        <f>IFERROR(+VLOOKUP("LEINFA"&amp;A34,'Main File'!A:O,12,0),0)</f>
        <v>0</v>
      </c>
      <c r="I34" s="28">
        <f>IFERROR(+VLOOKUP("LEINFA"&amp;A34,'Main File'!A:O,13,0),0)</f>
        <v>0</v>
      </c>
      <c r="J34" s="28">
        <f>IFERROR(+VLOOKUP("LEINFA"&amp;A34,'Main File'!A:O,14,0),0)</f>
        <v>0</v>
      </c>
      <c r="K34" s="28">
        <f>IFERROR(+VLOOKUP("LEINFA"&amp;A34,'Main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Index Fund-Nifty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IFERROR(+VLOOKUP("LEINNF"&amp;A4,'Main File'!A:O,6,0),0)</f>
        <v>1.2000302142645929</v>
      </c>
      <c r="C4" s="28">
        <f>IFERROR(+VLOOKUP("LEINNF"&amp;A4,'Main File'!A:O,7,0),0)</f>
        <v>0</v>
      </c>
      <c r="D4" s="28">
        <f>IFERROR(+VLOOKUP("LEINNF"&amp;A4,'Main File'!A:O,8,0),0)</f>
        <v>0</v>
      </c>
      <c r="E4" s="28">
        <f>IFERROR(+VLOOKUP("LEINNF"&amp;A4,'Main File'!A:O,9,0),0)</f>
        <v>4.5003191535002172E-2</v>
      </c>
      <c r="F4" s="28">
        <f>IFERROR(+VLOOKUP("LEINNF"&amp;A4,'Main File'!A:O,10,0),0)</f>
        <v>1.2450334057995951</v>
      </c>
      <c r="G4" s="28">
        <f>IFERROR(+VLOOKUP("LEINNF"&amp;A4,'Main File'!A:O,11,0),0)</f>
        <v>0.64093988350046827</v>
      </c>
      <c r="H4" s="28">
        <f>IFERROR(+VLOOKUP("LEINNF"&amp;A4,'Main File'!A:O,12,0),0)</f>
        <v>0</v>
      </c>
      <c r="I4" s="28">
        <f>IFERROR(+VLOOKUP("LEINNF"&amp;A4,'Main File'!A:O,13,0),0)</f>
        <v>0</v>
      </c>
      <c r="J4" s="28">
        <f>IFERROR(+VLOOKUP("LEINNF"&amp;A4,'Main File'!A:O,14,0),0)</f>
        <v>4.3371555519098368E-2</v>
      </c>
      <c r="K4" s="28">
        <f>IFERROR(+VLOOKUP("LEINNF"&amp;A4,'Main File'!A:O,15,0),0)</f>
        <v>0.68431143901956659</v>
      </c>
    </row>
    <row r="5" spans="1:14" x14ac:dyDescent="0.25">
      <c r="A5" s="9">
        <v>43161</v>
      </c>
      <c r="B5" s="28">
        <f>IFERROR(+VLOOKUP("LEINNF"&amp;A5,'Main File'!A:O,6,0),0)</f>
        <v>1.2000312593705926</v>
      </c>
      <c r="C5" s="28">
        <f>IFERROR(+VLOOKUP("LEINNF"&amp;A5,'Main File'!A:O,7,0),0)</f>
        <v>0</v>
      </c>
      <c r="D5" s="28">
        <f>IFERROR(+VLOOKUP("LEINNF"&amp;A5,'Main File'!A:O,8,0),0)</f>
        <v>0</v>
      </c>
      <c r="E5" s="28">
        <f>IFERROR(+VLOOKUP("LEINNF"&amp;A5,'Main File'!A:O,9,0),0)</f>
        <v>4.500585450163027E-2</v>
      </c>
      <c r="F5" s="28">
        <f>IFERROR(+VLOOKUP("LEINNF"&amp;A5,'Main File'!A:O,10,0),0)</f>
        <v>1.2450371138722229</v>
      </c>
      <c r="G5" s="28">
        <f>IFERROR(+VLOOKUP("LEINNF"&amp;A5,'Main File'!A:O,11,0),0)</f>
        <v>0.64097809522271321</v>
      </c>
      <c r="H5" s="28">
        <f>IFERROR(+VLOOKUP("LEINNF"&amp;A5,'Main File'!A:O,12,0),0)</f>
        <v>0</v>
      </c>
      <c r="I5" s="28">
        <f>IFERROR(+VLOOKUP("LEINNF"&amp;A5,'Main File'!A:O,13,0),0)</f>
        <v>0</v>
      </c>
      <c r="J5" s="28">
        <f>IFERROR(+VLOOKUP("LEINNF"&amp;A5,'Main File'!A:O,14,0),0)</f>
        <v>4.3368334232031971E-2</v>
      </c>
      <c r="K5" s="28">
        <f>IFERROR(+VLOOKUP("LEINNF"&amp;A5,'Main File'!A:O,15,0),0)</f>
        <v>0.68434642945474522</v>
      </c>
    </row>
    <row r="6" spans="1:14" x14ac:dyDescent="0.25">
      <c r="A6" s="9">
        <f>+A5+1</f>
        <v>43162</v>
      </c>
      <c r="B6" s="28">
        <f>IFERROR(+VLOOKUP("LEINNF"&amp;A6,'Main File'!A:O,6,0),0)</f>
        <v>1.2000292645066524</v>
      </c>
      <c r="C6" s="28">
        <f>IFERROR(+VLOOKUP("LEINNF"&amp;A6,'Main File'!A:O,7,0),0)</f>
        <v>0</v>
      </c>
      <c r="D6" s="28">
        <f>IFERROR(+VLOOKUP("LEINNF"&amp;A6,'Main File'!A:O,8,0),0)</f>
        <v>0</v>
      </c>
      <c r="E6" s="28">
        <f>IFERROR(+VLOOKUP("LEINNF"&amp;A6,'Main File'!A:O,9,0),0)</f>
        <v>4.5000353481305773E-2</v>
      </c>
      <c r="F6" s="28">
        <f>IFERROR(+VLOOKUP("LEINNF"&amp;A6,'Main File'!A:O,10,0),0)</f>
        <v>1.2450296179879581</v>
      </c>
      <c r="G6" s="28">
        <f>IFERROR(+VLOOKUP("LEINNF"&amp;A6,'Main File'!A:O,11,0),0)</f>
        <v>0.6409791143174155</v>
      </c>
      <c r="H6" s="28">
        <f>IFERROR(+VLOOKUP("LEINNF"&amp;A6,'Main File'!A:O,12,0),0)</f>
        <v>0</v>
      </c>
      <c r="I6" s="28">
        <f>IFERROR(+VLOOKUP("LEINNF"&amp;A6,'Main File'!A:O,13,0),0)</f>
        <v>0</v>
      </c>
      <c r="J6" s="28">
        <f>IFERROR(+VLOOKUP("LEINNF"&amp;A6,'Main File'!A:O,14,0),0)</f>
        <v>4.3369114193472863E-2</v>
      </c>
      <c r="K6" s="28">
        <f>IFERROR(+VLOOKUP("LEINNF"&amp;A6,'Main File'!A:O,15,0),0)</f>
        <v>0.68434822851088839</v>
      </c>
    </row>
    <row r="7" spans="1:14" x14ac:dyDescent="0.25">
      <c r="A7" s="9">
        <f t="shared" ref="A7:A34" si="0">+A6+1</f>
        <v>43163</v>
      </c>
      <c r="B7" s="28">
        <f>IFERROR(+VLOOKUP("LEINNF"&amp;A7,'Main File'!A:O,6,0),0)</f>
        <v>1.2000307692435277</v>
      </c>
      <c r="C7" s="28">
        <f>IFERROR(+VLOOKUP("LEINNF"&amp;A7,'Main File'!A:O,7,0),0)</f>
        <v>0</v>
      </c>
      <c r="D7" s="28">
        <f>IFERROR(+VLOOKUP("LEINNF"&amp;A7,'Main File'!A:O,8,0),0)</f>
        <v>0</v>
      </c>
      <c r="E7" s="28">
        <f>IFERROR(+VLOOKUP("LEINNF"&amp;A7,'Main File'!A:O,9,0),0)</f>
        <v>4.5001854046633025E-2</v>
      </c>
      <c r="F7" s="28">
        <f>IFERROR(+VLOOKUP("LEINNF"&amp;A7,'Main File'!A:O,10,0),0)</f>
        <v>1.2450326232901607</v>
      </c>
      <c r="G7" s="28">
        <f>IFERROR(+VLOOKUP("LEINNF"&amp;A7,'Main File'!A:O,11,0),0)</f>
        <v>0.64098013326422831</v>
      </c>
      <c r="H7" s="28">
        <f>IFERROR(+VLOOKUP("LEINNF"&amp;A7,'Main File'!A:O,12,0),0)</f>
        <v>0</v>
      </c>
      <c r="I7" s="28">
        <f>IFERROR(+VLOOKUP("LEINNF"&amp;A7,'Main File'!A:O,13,0),0)</f>
        <v>0</v>
      </c>
      <c r="J7" s="28">
        <f>IFERROR(+VLOOKUP("LEINNF"&amp;A7,'Main File'!A:O,14,0),0)</f>
        <v>4.3369894170482107E-2</v>
      </c>
      <c r="K7" s="28">
        <f>IFERROR(+VLOOKUP("LEINNF"&amp;A7,'Main File'!A:O,15,0),0)</f>
        <v>0.68435002743471041</v>
      </c>
    </row>
    <row r="8" spans="1:14" x14ac:dyDescent="0.25">
      <c r="A8" s="9">
        <f t="shared" si="0"/>
        <v>43164</v>
      </c>
      <c r="B8" s="28">
        <f>IFERROR(+VLOOKUP("LEINNF"&amp;A8,'Main File'!A:O,6,0),0)</f>
        <v>1.2000241682044379</v>
      </c>
      <c r="C8" s="28">
        <f>IFERROR(+VLOOKUP("LEINNF"&amp;A8,'Main File'!A:O,7,0),0)</f>
        <v>0</v>
      </c>
      <c r="D8" s="28">
        <f>IFERROR(+VLOOKUP("LEINNF"&amp;A8,'Main File'!A:O,8,0),0)</f>
        <v>0</v>
      </c>
      <c r="E8" s="28">
        <f>IFERROR(+VLOOKUP("LEINNF"&amp;A8,'Main File'!A:O,9,0),0)</f>
        <v>4.5003292203223848E-2</v>
      </c>
      <c r="F8" s="28">
        <f>IFERROR(+VLOOKUP("LEINNF"&amp;A8,'Main File'!A:O,10,0),0)</f>
        <v>1.2450274604076617</v>
      </c>
      <c r="G8" s="28">
        <f>IFERROR(+VLOOKUP("LEINNF"&amp;A8,'Main File'!A:O,11,0),0)</f>
        <v>0.64089350132160461</v>
      </c>
      <c r="H8" s="28">
        <f>IFERROR(+VLOOKUP("LEINNF"&amp;A8,'Main File'!A:O,12,0),0)</f>
        <v>0</v>
      </c>
      <c r="I8" s="28">
        <f>IFERROR(+VLOOKUP("LEINNF"&amp;A8,'Main File'!A:O,13,0),0)</f>
        <v>0</v>
      </c>
      <c r="J8" s="28">
        <f>IFERROR(+VLOOKUP("LEINNF"&amp;A8,'Main File'!A:O,14,0),0)</f>
        <v>4.3350784617678023E-2</v>
      </c>
      <c r="K8" s="28">
        <f>IFERROR(+VLOOKUP("LEINNF"&amp;A8,'Main File'!A:O,15,0),0)</f>
        <v>0.68424428593928266</v>
      </c>
    </row>
    <row r="9" spans="1:14" x14ac:dyDescent="0.25">
      <c r="A9" s="9">
        <f t="shared" si="0"/>
        <v>43165</v>
      </c>
      <c r="B9" s="28">
        <f>IFERROR(+VLOOKUP("LEINNF"&amp;A9,'Main File'!A:O,6,0),0)</f>
        <v>1.2000221935202469</v>
      </c>
      <c r="C9" s="28">
        <f>IFERROR(+VLOOKUP("LEINNF"&amp;A9,'Main File'!A:O,7,0),0)</f>
        <v>0</v>
      </c>
      <c r="D9" s="28">
        <f>IFERROR(+VLOOKUP("LEINNF"&amp;A9,'Main File'!A:O,8,0),0)</f>
        <v>0</v>
      </c>
      <c r="E9" s="28">
        <f>IFERROR(+VLOOKUP("LEINNF"&amp;A9,'Main File'!A:O,9,0),0)</f>
        <v>4.5007186676063501E-2</v>
      </c>
      <c r="F9" s="28">
        <f>IFERROR(+VLOOKUP("LEINNF"&amp;A9,'Main File'!A:O,10,0),0)</f>
        <v>1.2450293801963104</v>
      </c>
      <c r="G9" s="28">
        <f>IFERROR(+VLOOKUP("LEINNF"&amp;A9,'Main File'!A:O,11,0),0)</f>
        <v>0.64089906535667729</v>
      </c>
      <c r="H9" s="28">
        <f>IFERROR(+VLOOKUP("LEINNF"&amp;A9,'Main File'!A:O,12,0),0)</f>
        <v>0</v>
      </c>
      <c r="I9" s="28">
        <f>IFERROR(+VLOOKUP("LEINNF"&amp;A9,'Main File'!A:O,13,0),0)</f>
        <v>0</v>
      </c>
      <c r="J9" s="28">
        <f>IFERROR(+VLOOKUP("LEINNF"&amp;A9,'Main File'!A:O,14,0),0)</f>
        <v>4.3356748135597728E-2</v>
      </c>
      <c r="K9" s="28">
        <f>IFERROR(+VLOOKUP("LEINNF"&amp;A9,'Main File'!A:O,15,0),0)</f>
        <v>0.68425581349227504</v>
      </c>
    </row>
    <row r="10" spans="1:14" x14ac:dyDescent="0.25">
      <c r="A10" s="9">
        <f t="shared" si="0"/>
        <v>43166</v>
      </c>
      <c r="B10" s="28">
        <f>IFERROR(+VLOOKUP("LEINNF"&amp;A10,'Main File'!A:O,6,0),0)</f>
        <v>1.2000292659875536</v>
      </c>
      <c r="C10" s="28">
        <f>IFERROR(+VLOOKUP("LEINNF"&amp;A10,'Main File'!A:O,7,0),0)</f>
        <v>0</v>
      </c>
      <c r="D10" s="28">
        <f>IFERROR(+VLOOKUP("LEINNF"&amp;A10,'Main File'!A:O,8,0),0)</f>
        <v>0</v>
      </c>
      <c r="E10" s="28">
        <f>IFERROR(+VLOOKUP("LEINNF"&amp;A10,'Main File'!A:O,9,0),0)</f>
        <v>4.5001233020415844E-2</v>
      </c>
      <c r="F10" s="28">
        <f>IFERROR(+VLOOKUP("LEINNF"&amp;A10,'Main File'!A:O,10,0),0)</f>
        <v>1.2450304990079695</v>
      </c>
      <c r="G10" s="28">
        <f>IFERROR(+VLOOKUP("LEINNF"&amp;A10,'Main File'!A:O,11,0),0)</f>
        <v>0.64090098801605533</v>
      </c>
      <c r="H10" s="28">
        <f>IFERROR(+VLOOKUP("LEINNF"&amp;A10,'Main File'!A:O,12,0),0)</f>
        <v>0</v>
      </c>
      <c r="I10" s="28">
        <f>IFERROR(+VLOOKUP("LEINNF"&amp;A10,'Main File'!A:O,13,0),0)</f>
        <v>0</v>
      </c>
      <c r="J10" s="28">
        <f>IFERROR(+VLOOKUP("LEINNF"&amp;A10,'Main File'!A:O,14,0),0)</f>
        <v>4.3361314726992679E-2</v>
      </c>
      <c r="K10" s="28">
        <f>IFERROR(+VLOOKUP("LEINNF"&amp;A10,'Main File'!A:O,15,0),0)</f>
        <v>0.684262302743048</v>
      </c>
    </row>
    <row r="11" spans="1:14" x14ac:dyDescent="0.25">
      <c r="A11" s="9">
        <f t="shared" si="0"/>
        <v>43167</v>
      </c>
      <c r="B11" s="28">
        <f>IFERROR(+VLOOKUP("LEINNF"&amp;A11,'Main File'!A:O,6,0),0)</f>
        <v>1.2000230550446649</v>
      </c>
      <c r="C11" s="28">
        <f>IFERROR(+VLOOKUP("LEINNF"&amp;A11,'Main File'!A:O,7,0),0)</f>
        <v>0</v>
      </c>
      <c r="D11" s="28">
        <f>IFERROR(+VLOOKUP("LEINNF"&amp;A11,'Main File'!A:O,8,0),0)</f>
        <v>0</v>
      </c>
      <c r="E11" s="28">
        <f>IFERROR(+VLOOKUP("LEINNF"&amp;A11,'Main File'!A:O,9,0),0)</f>
        <v>4.5001447623913317E-2</v>
      </c>
      <c r="F11" s="28">
        <f>IFERROR(+VLOOKUP("LEINNF"&amp;A11,'Main File'!A:O,10,0),0)</f>
        <v>1.2450245026685782</v>
      </c>
      <c r="G11" s="28">
        <f>IFERROR(+VLOOKUP("LEINNF"&amp;A11,'Main File'!A:O,11,0),0)</f>
        <v>0.64438992983742938</v>
      </c>
      <c r="H11" s="28">
        <f>IFERROR(+VLOOKUP("LEINNF"&amp;A11,'Main File'!A:O,12,0),0)</f>
        <v>0</v>
      </c>
      <c r="I11" s="28">
        <f>IFERROR(+VLOOKUP("LEINNF"&amp;A11,'Main File'!A:O,13,0),0)</f>
        <v>0</v>
      </c>
      <c r="J11" s="28">
        <f>IFERROR(+VLOOKUP("LEINNF"&amp;A11,'Main File'!A:O,14,0),0)</f>
        <v>4.3992192739866126E-2</v>
      </c>
      <c r="K11" s="28">
        <f>IFERROR(+VLOOKUP("LEINNF"&amp;A11,'Main File'!A:O,15,0),0)</f>
        <v>0.68838212257729547</v>
      </c>
    </row>
    <row r="12" spans="1:14" x14ac:dyDescent="0.25">
      <c r="A12" s="9">
        <f t="shared" si="0"/>
        <v>43168</v>
      </c>
      <c r="B12" s="28">
        <f>IFERROR(+VLOOKUP("LEINNF"&amp;A12,'Main File'!A:O,6,0),0)</f>
        <v>1.2000256845349468</v>
      </c>
      <c r="C12" s="28">
        <f>IFERROR(+VLOOKUP("LEINNF"&amp;A12,'Main File'!A:O,7,0),0)</f>
        <v>0</v>
      </c>
      <c r="D12" s="28">
        <f>IFERROR(+VLOOKUP("LEINNF"&amp;A12,'Main File'!A:O,8,0),0)</f>
        <v>0</v>
      </c>
      <c r="E12" s="28">
        <f>IFERROR(+VLOOKUP("LEINNF"&amp;A12,'Main File'!A:O,9,0),0)</f>
        <v>4.499924743378414E-2</v>
      </c>
      <c r="F12" s="28">
        <f>IFERROR(+VLOOKUP("LEINNF"&amp;A12,'Main File'!A:O,10,0),0)</f>
        <v>1.245024931968731</v>
      </c>
      <c r="G12" s="28">
        <f>IFERROR(+VLOOKUP("LEINNF"&amp;A12,'Main File'!A:O,11,0),0)</f>
        <v>0.64433674565227272</v>
      </c>
      <c r="H12" s="28">
        <f>IFERROR(+VLOOKUP("LEINNF"&amp;A12,'Main File'!A:O,12,0),0)</f>
        <v>0</v>
      </c>
      <c r="I12" s="28">
        <f>IFERROR(+VLOOKUP("LEINNF"&amp;A12,'Main File'!A:O,13,0),0)</f>
        <v>0</v>
      </c>
      <c r="J12" s="28">
        <f>IFERROR(+VLOOKUP("LEINNF"&amp;A12,'Main File'!A:O,14,0),0)</f>
        <v>4.3982168727497238E-2</v>
      </c>
      <c r="K12" s="28">
        <f>IFERROR(+VLOOKUP("LEINNF"&amp;A12,'Main File'!A:O,15,0),0)</f>
        <v>0.68831891437977</v>
      </c>
    </row>
    <row r="13" spans="1:14" x14ac:dyDescent="0.25">
      <c r="A13" s="9">
        <f t="shared" si="0"/>
        <v>43169</v>
      </c>
      <c r="B13" s="28">
        <f>IFERROR(+VLOOKUP("LEINNF"&amp;A13,'Main File'!A:O,6,0),0)</f>
        <v>1.2000281955989471</v>
      </c>
      <c r="C13" s="28">
        <f>IFERROR(+VLOOKUP("LEINNF"&amp;A13,'Main File'!A:O,7,0),0)</f>
        <v>0</v>
      </c>
      <c r="D13" s="28">
        <f>IFERROR(+VLOOKUP("LEINNF"&amp;A13,'Main File'!A:O,8,0),0)</f>
        <v>0</v>
      </c>
      <c r="E13" s="28">
        <f>IFERROR(+VLOOKUP("LEINNF"&amp;A13,'Main File'!A:O,9,0),0)</f>
        <v>4.5004578396101273E-2</v>
      </c>
      <c r="F13" s="28">
        <f>IFERROR(+VLOOKUP("LEINNF"&amp;A13,'Main File'!A:O,10,0),0)</f>
        <v>1.2450327739950484</v>
      </c>
      <c r="G13" s="28">
        <f>IFERROR(+VLOOKUP("LEINNF"&amp;A13,'Main File'!A:O,11,0),0)</f>
        <v>0.64447498091421096</v>
      </c>
      <c r="H13" s="28">
        <f>IFERROR(+VLOOKUP("LEINNF"&amp;A13,'Main File'!A:O,12,0),0)</f>
        <v>0</v>
      </c>
      <c r="I13" s="28">
        <f>IFERROR(+VLOOKUP("LEINNF"&amp;A13,'Main File'!A:O,13,0),0)</f>
        <v>0</v>
      </c>
      <c r="J13" s="28">
        <f>IFERROR(+VLOOKUP("LEINNF"&amp;A13,'Main File'!A:O,14,0),0)</f>
        <v>4.4000816908091107E-2</v>
      </c>
      <c r="K13" s="28">
        <f>IFERROR(+VLOOKUP("LEINNF"&amp;A13,'Main File'!A:O,15,0),0)</f>
        <v>0.68847579782230206</v>
      </c>
    </row>
    <row r="14" spans="1:14" x14ac:dyDescent="0.25">
      <c r="A14" s="9">
        <f t="shared" si="0"/>
        <v>43170</v>
      </c>
      <c r="B14" s="28">
        <f>IFERROR(+VLOOKUP("LEINNF"&amp;A14,'Main File'!A:O,6,0),0)</f>
        <v>1.2000209584081383</v>
      </c>
      <c r="C14" s="28">
        <f>IFERROR(+VLOOKUP("LEINNF"&amp;A14,'Main File'!A:O,7,0),0)</f>
        <v>0</v>
      </c>
      <c r="D14" s="28">
        <f>IFERROR(+VLOOKUP("LEINNF"&amp;A14,'Main File'!A:O,8,0),0)</f>
        <v>0</v>
      </c>
      <c r="E14" s="28">
        <f>IFERROR(+VLOOKUP("LEINNF"&amp;A14,'Main File'!A:O,9,0),0)</f>
        <v>4.5004713289502937E-2</v>
      </c>
      <c r="F14" s="28">
        <f>IFERROR(+VLOOKUP("LEINNF"&amp;A14,'Main File'!A:O,10,0),0)</f>
        <v>1.2450256716976411</v>
      </c>
      <c r="G14" s="28">
        <f>IFERROR(+VLOOKUP("LEINNF"&amp;A14,'Main File'!A:O,11,0),0)</f>
        <v>0.64448028952045222</v>
      </c>
      <c r="H14" s="28">
        <f>IFERROR(+VLOOKUP("LEINNF"&amp;A14,'Main File'!A:O,12,0),0)</f>
        <v>0</v>
      </c>
      <c r="I14" s="28">
        <f>IFERROR(+VLOOKUP("LEINNF"&amp;A14,'Main File'!A:O,13,0),0)</f>
        <v>0</v>
      </c>
      <c r="J14" s="28">
        <f>IFERROR(+VLOOKUP("LEINNF"&amp;A14,'Main File'!A:O,14,0),0)</f>
        <v>4.4000277900851897E-2</v>
      </c>
      <c r="K14" s="28">
        <f>IFERROR(+VLOOKUP("LEINNF"&amp;A14,'Main File'!A:O,15,0),0)</f>
        <v>0.68848056742130415</v>
      </c>
    </row>
    <row r="15" spans="1:14" x14ac:dyDescent="0.25">
      <c r="A15" s="9">
        <f t="shared" si="0"/>
        <v>43171</v>
      </c>
      <c r="B15" s="28">
        <f>IFERROR(+VLOOKUP("LEINNF"&amp;A15,'Main File'!A:O,6,0),0)</f>
        <v>1.2000307154892955</v>
      </c>
      <c r="C15" s="28">
        <f>IFERROR(+VLOOKUP("LEINNF"&amp;A15,'Main File'!A:O,7,0),0)</f>
        <v>0</v>
      </c>
      <c r="D15" s="28">
        <f>IFERROR(+VLOOKUP("LEINNF"&amp;A15,'Main File'!A:O,8,0),0)</f>
        <v>0</v>
      </c>
      <c r="E15" s="28">
        <f>IFERROR(+VLOOKUP("LEINNF"&amp;A15,'Main File'!A:O,9,0),0)</f>
        <v>4.5001506340903247E-2</v>
      </c>
      <c r="F15" s="28">
        <f>IFERROR(+VLOOKUP("LEINNF"&amp;A15,'Main File'!A:O,10,0),0)</f>
        <v>1.2450322218301988</v>
      </c>
      <c r="G15" s="28">
        <f>IFERROR(+VLOOKUP("LEINNF"&amp;A15,'Main File'!A:O,11,0),0)</f>
        <v>0.64457402623839</v>
      </c>
      <c r="H15" s="28">
        <f>IFERROR(+VLOOKUP("LEINNF"&amp;A15,'Main File'!A:O,12,0),0)</f>
        <v>0</v>
      </c>
      <c r="I15" s="28">
        <f>IFERROR(+VLOOKUP("LEINNF"&amp;A15,'Main File'!A:O,13,0),0)</f>
        <v>0</v>
      </c>
      <c r="J15" s="28">
        <f>IFERROR(+VLOOKUP("LEINNF"&amp;A15,'Main File'!A:O,14,0),0)</f>
        <v>4.4022313425468577E-2</v>
      </c>
      <c r="K15" s="28">
        <f>IFERROR(+VLOOKUP("LEINNF"&amp;A15,'Main File'!A:O,15,0),0)</f>
        <v>0.68859633966385858</v>
      </c>
    </row>
    <row r="16" spans="1:14" x14ac:dyDescent="0.25">
      <c r="A16" s="9">
        <f t="shared" si="0"/>
        <v>43172</v>
      </c>
      <c r="B16" s="28">
        <f>IFERROR(+VLOOKUP("LEINNF"&amp;A16,'Main File'!A:O,6,0),0)</f>
        <v>1.2000316679784513</v>
      </c>
      <c r="C16" s="28">
        <f>IFERROR(+VLOOKUP("LEINNF"&amp;A16,'Main File'!A:O,7,0),0)</f>
        <v>0</v>
      </c>
      <c r="D16" s="28">
        <f>IFERROR(+VLOOKUP("LEINNF"&amp;A16,'Main File'!A:O,8,0),0)</f>
        <v>0</v>
      </c>
      <c r="E16" s="28">
        <f>IFERROR(+VLOOKUP("LEINNF"&amp;A16,'Main File'!A:O,9,0),0)</f>
        <v>4.5004065386680239E-2</v>
      </c>
      <c r="F16" s="28">
        <f>IFERROR(+VLOOKUP("LEINNF"&amp;A16,'Main File'!A:O,10,0),0)</f>
        <v>1.2450357333651316</v>
      </c>
      <c r="G16" s="28">
        <f>IFERROR(+VLOOKUP("LEINNF"&amp;A16,'Main File'!A:O,11,0),0)</f>
        <v>0.6444664309774546</v>
      </c>
      <c r="H16" s="28">
        <f>IFERROR(+VLOOKUP("LEINNF"&amp;A16,'Main File'!A:O,12,0),0)</f>
        <v>0</v>
      </c>
      <c r="I16" s="28">
        <f>IFERROR(+VLOOKUP("LEINNF"&amp;A16,'Main File'!A:O,13,0),0)</f>
        <v>0</v>
      </c>
      <c r="J16" s="28">
        <f>IFERROR(+VLOOKUP("LEINNF"&amp;A16,'Main File'!A:O,14,0),0)</f>
        <v>4.4002881160152899E-2</v>
      </c>
      <c r="K16" s="28">
        <f>IFERROR(+VLOOKUP("LEINNF"&amp;A16,'Main File'!A:O,15,0),0)</f>
        <v>0.68846931213760754</v>
      </c>
    </row>
    <row r="17" spans="1:11" x14ac:dyDescent="0.25">
      <c r="A17" s="9">
        <f t="shared" si="0"/>
        <v>43173</v>
      </c>
      <c r="B17" s="28">
        <f>IFERROR(+VLOOKUP("LEINNF"&amp;A17,'Main File'!A:O,6,0),0)</f>
        <v>1.2000319570640219</v>
      </c>
      <c r="C17" s="28">
        <f>IFERROR(+VLOOKUP("LEINNF"&amp;A17,'Main File'!A:O,7,0),0)</f>
        <v>0</v>
      </c>
      <c r="D17" s="28">
        <f>IFERROR(+VLOOKUP("LEINNF"&amp;A17,'Main File'!A:O,8,0),0)</f>
        <v>0</v>
      </c>
      <c r="E17" s="28">
        <f>IFERROR(+VLOOKUP("LEINNF"&amp;A17,'Main File'!A:O,9,0),0)</f>
        <v>4.5002307476737301E-2</v>
      </c>
      <c r="F17" s="28">
        <f>IFERROR(+VLOOKUP("LEINNF"&amp;A17,'Main File'!A:O,10,0),0)</f>
        <v>1.2450342645407593</v>
      </c>
      <c r="G17" s="28">
        <f>IFERROR(+VLOOKUP("LEINNF"&amp;A17,'Main File'!A:O,11,0),0)</f>
        <v>0.64445291580465591</v>
      </c>
      <c r="H17" s="28">
        <f>IFERROR(+VLOOKUP("LEINNF"&amp;A17,'Main File'!A:O,12,0),0)</f>
        <v>0</v>
      </c>
      <c r="I17" s="28">
        <f>IFERROR(+VLOOKUP("LEINNF"&amp;A17,'Main File'!A:O,13,0),0)</f>
        <v>0</v>
      </c>
      <c r="J17" s="28">
        <f>IFERROR(+VLOOKUP("LEINNF"&amp;A17,'Main File'!A:O,14,0),0)</f>
        <v>4.3996523472242859E-2</v>
      </c>
      <c r="K17" s="28">
        <f>IFERROR(+VLOOKUP("LEINNF"&amp;A17,'Main File'!A:O,15,0),0)</f>
        <v>0.68844943927689872</v>
      </c>
    </row>
    <row r="18" spans="1:11" x14ac:dyDescent="0.25">
      <c r="A18" s="9">
        <f t="shared" si="0"/>
        <v>43174</v>
      </c>
      <c r="B18" s="28">
        <f>IFERROR(+VLOOKUP("LEINNF"&amp;A18,'Main File'!A:O,6,0),0)</f>
        <v>1.2000270228336889</v>
      </c>
      <c r="C18" s="28">
        <f>IFERROR(+VLOOKUP("LEINNF"&amp;A18,'Main File'!A:O,7,0),0)</f>
        <v>0</v>
      </c>
      <c r="D18" s="28">
        <f>IFERROR(+VLOOKUP("LEINNF"&amp;A18,'Main File'!A:O,8,0),0)</f>
        <v>0</v>
      </c>
      <c r="E18" s="28">
        <f>IFERROR(+VLOOKUP("LEINNF"&amp;A18,'Main File'!A:O,9,0),0)</f>
        <v>4.5001414581429013E-2</v>
      </c>
      <c r="F18" s="28">
        <f>IFERROR(+VLOOKUP("LEINNF"&amp;A18,'Main File'!A:O,10,0),0)</f>
        <v>1.2450284374151179</v>
      </c>
      <c r="G18" s="28">
        <f>IFERROR(+VLOOKUP("LEINNF"&amp;A18,'Main File'!A:O,11,0),0)</f>
        <v>0.64443599729394641</v>
      </c>
      <c r="H18" s="28">
        <f>IFERROR(+VLOOKUP("LEINNF"&amp;A18,'Main File'!A:O,12,0),0)</f>
        <v>0</v>
      </c>
      <c r="I18" s="28">
        <f>IFERROR(+VLOOKUP("LEINNF"&amp;A18,'Main File'!A:O,13,0),0)</f>
        <v>0</v>
      </c>
      <c r="J18" s="28">
        <f>IFERROR(+VLOOKUP("LEINNF"&amp;A18,'Main File'!A:O,14,0),0)</f>
        <v>4.3997874351750704E-2</v>
      </c>
      <c r="K18" s="28">
        <f>IFERROR(+VLOOKUP("LEINNF"&amp;A18,'Main File'!A:O,15,0),0)</f>
        <v>0.68843387164569714</v>
      </c>
    </row>
    <row r="19" spans="1:11" x14ac:dyDescent="0.25">
      <c r="A19" s="9">
        <f t="shared" si="0"/>
        <v>43175</v>
      </c>
      <c r="B19" s="28">
        <f>IFERROR(+VLOOKUP("LEINNF"&amp;A19,'Main File'!A:O,6,0),0)</f>
        <v>1.2000274051074666</v>
      </c>
      <c r="C19" s="28">
        <f>IFERROR(+VLOOKUP("LEINNF"&amp;A19,'Main File'!A:O,7,0),0)</f>
        <v>0</v>
      </c>
      <c r="D19" s="28">
        <f>IFERROR(+VLOOKUP("LEINNF"&amp;A19,'Main File'!A:O,8,0),0)</f>
        <v>0</v>
      </c>
      <c r="E19" s="28">
        <f>IFERROR(+VLOOKUP("LEINNF"&amp;A19,'Main File'!A:O,9,0),0)</f>
        <v>4.5001072887850997E-2</v>
      </c>
      <c r="F19" s="28">
        <f>IFERROR(+VLOOKUP("LEINNF"&amp;A19,'Main File'!A:O,10,0),0)</f>
        <v>1.2450284779953176</v>
      </c>
      <c r="G19" s="28">
        <f>IFERROR(+VLOOKUP("LEINNF"&amp;A19,'Main File'!A:O,11,0),0)</f>
        <v>0.64438064651123639</v>
      </c>
      <c r="H19" s="28">
        <f>IFERROR(+VLOOKUP("LEINNF"&amp;A19,'Main File'!A:O,12,0),0)</f>
        <v>0</v>
      </c>
      <c r="I19" s="28">
        <f>IFERROR(+VLOOKUP("LEINNF"&amp;A19,'Main File'!A:O,13,0),0)</f>
        <v>0</v>
      </c>
      <c r="J19" s="28">
        <f>IFERROR(+VLOOKUP("LEINNF"&amp;A19,'Main File'!A:O,14,0),0)</f>
        <v>4.3985999100419081E-2</v>
      </c>
      <c r="K19" s="28">
        <f>IFERROR(+VLOOKUP("LEINNF"&amp;A19,'Main File'!A:O,15,0),0)</f>
        <v>0.6883666456116555</v>
      </c>
    </row>
    <row r="20" spans="1:11" x14ac:dyDescent="0.25">
      <c r="A20" s="9">
        <f t="shared" si="0"/>
        <v>43176</v>
      </c>
      <c r="B20" s="28">
        <f>IFERROR(+VLOOKUP("LEINNF"&amp;A20,'Main File'!A:O,6,0),0)</f>
        <v>1.2000228843237257</v>
      </c>
      <c r="C20" s="28">
        <f>IFERROR(+VLOOKUP("LEINNF"&amp;A20,'Main File'!A:O,7,0),0)</f>
        <v>0</v>
      </c>
      <c r="D20" s="28">
        <f>IFERROR(+VLOOKUP("LEINNF"&amp;A20,'Main File'!A:O,8,0),0)</f>
        <v>0</v>
      </c>
      <c r="E20" s="28">
        <f>IFERROR(+VLOOKUP("LEINNF"&amp;A20,'Main File'!A:O,9,0),0)</f>
        <v>4.5005876295646646E-2</v>
      </c>
      <c r="F20" s="28">
        <f>IFERROR(+VLOOKUP("LEINNF"&amp;A20,'Main File'!A:O,10,0),0)</f>
        <v>1.2450287606193724</v>
      </c>
      <c r="G20" s="28">
        <f>IFERROR(+VLOOKUP("LEINNF"&amp;A20,'Main File'!A:O,11,0),0)</f>
        <v>0.64447531989476747</v>
      </c>
      <c r="H20" s="28">
        <f>IFERROR(+VLOOKUP("LEINNF"&amp;A20,'Main File'!A:O,12,0),0)</f>
        <v>0</v>
      </c>
      <c r="I20" s="28">
        <f>IFERROR(+VLOOKUP("LEINNF"&amp;A20,'Main File'!A:O,13,0),0)</f>
        <v>0</v>
      </c>
      <c r="J20" s="28">
        <f>IFERROR(+VLOOKUP("LEINNF"&amp;A20,'Main File'!A:O,14,0),0)</f>
        <v>4.4006199035815749E-2</v>
      </c>
      <c r="K20" s="28">
        <f>IFERROR(+VLOOKUP("LEINNF"&amp;A20,'Main File'!A:O,15,0),0)</f>
        <v>0.68848151893058318</v>
      </c>
    </row>
    <row r="21" spans="1:11" x14ac:dyDescent="0.25">
      <c r="A21" s="9">
        <f t="shared" si="0"/>
        <v>43177</v>
      </c>
      <c r="B21" s="28">
        <f>IFERROR(+VLOOKUP("LEINNF"&amp;A21,'Main File'!A:O,6,0),0)</f>
        <v>1.2000263463000889</v>
      </c>
      <c r="C21" s="28">
        <f>IFERROR(+VLOOKUP("LEINNF"&amp;A21,'Main File'!A:O,7,0),0)</f>
        <v>0</v>
      </c>
      <c r="D21" s="28">
        <f>IFERROR(+VLOOKUP("LEINNF"&amp;A21,'Main File'!A:O,8,0),0)</f>
        <v>0</v>
      </c>
      <c r="E21" s="28">
        <f>IFERROR(+VLOOKUP("LEINNF"&amp;A21,'Main File'!A:O,9,0),0)</f>
        <v>4.5000128998097327E-2</v>
      </c>
      <c r="F21" s="28">
        <f>IFERROR(+VLOOKUP("LEINNF"&amp;A21,'Main File'!A:O,10,0),0)</f>
        <v>1.2450264752981861</v>
      </c>
      <c r="G21" s="28">
        <f>IFERROR(+VLOOKUP("LEINNF"&amp;A21,'Main File'!A:O,11,0),0)</f>
        <v>0.64447684555874185</v>
      </c>
      <c r="H21" s="28">
        <f>IFERROR(+VLOOKUP("LEINNF"&amp;A21,'Main File'!A:O,12,0),0)</f>
        <v>0</v>
      </c>
      <c r="I21" s="28">
        <f>IFERROR(+VLOOKUP("LEINNF"&amp;A21,'Main File'!A:O,13,0),0)</f>
        <v>0</v>
      </c>
      <c r="J21" s="28">
        <f>IFERROR(+VLOOKUP("LEINNF"&amp;A21,'Main File'!A:O,14,0),0)</f>
        <v>4.4006981313057823E-2</v>
      </c>
      <c r="K21" s="28">
        <f>IFERROR(+VLOOKUP("LEINNF"&amp;A21,'Main File'!A:O,15,0),0)</f>
        <v>0.68848382687179965</v>
      </c>
    </row>
    <row r="22" spans="1:11" x14ac:dyDescent="0.25">
      <c r="A22" s="9">
        <f t="shared" si="0"/>
        <v>43178</v>
      </c>
      <c r="B22" s="28">
        <f>IFERROR(+VLOOKUP("LEINNF"&amp;A22,'Main File'!A:O,6,0),0)</f>
        <v>1.2000345667489878</v>
      </c>
      <c r="C22" s="28">
        <f>IFERROR(+VLOOKUP("LEINNF"&amp;A22,'Main File'!A:O,7,0),0)</f>
        <v>0</v>
      </c>
      <c r="D22" s="28">
        <f>IFERROR(+VLOOKUP("LEINNF"&amp;A22,'Main File'!A:O,8,0),0)</f>
        <v>0</v>
      </c>
      <c r="E22" s="28">
        <f>IFERROR(+VLOOKUP("LEINNF"&amp;A22,'Main File'!A:O,9,0),0)</f>
        <v>4.4997186670768109E-2</v>
      </c>
      <c r="F22" s="28">
        <f>IFERROR(+VLOOKUP("LEINNF"&amp;A22,'Main File'!A:O,10,0),0)</f>
        <v>1.2450317534197559</v>
      </c>
      <c r="G22" s="28">
        <f>IFERROR(+VLOOKUP("LEINNF"&amp;A22,'Main File'!A:O,11,0),0)</f>
        <v>0.64441672891297253</v>
      </c>
      <c r="H22" s="28">
        <f>IFERROR(+VLOOKUP("LEINNF"&amp;A22,'Main File'!A:O,12,0),0)</f>
        <v>0</v>
      </c>
      <c r="I22" s="28">
        <f>IFERROR(+VLOOKUP("LEINNF"&amp;A22,'Main File'!A:O,13,0),0)</f>
        <v>0</v>
      </c>
      <c r="J22" s="28">
        <f>IFERROR(+VLOOKUP("LEINNF"&amp;A22,'Main File'!A:O,14,0),0)</f>
        <v>4.399958572641377E-2</v>
      </c>
      <c r="K22" s="28">
        <f>IFERROR(+VLOOKUP("LEINNF"&amp;A22,'Main File'!A:O,15,0),0)</f>
        <v>0.68841631463938624</v>
      </c>
    </row>
    <row r="23" spans="1:11" x14ac:dyDescent="0.25">
      <c r="A23" s="9">
        <f t="shared" si="0"/>
        <v>43179</v>
      </c>
      <c r="B23" s="28">
        <f>IFERROR(+VLOOKUP("LEINNF"&amp;A23,'Main File'!A:O,6,0),0)</f>
        <v>1.2000272203369069</v>
      </c>
      <c r="C23" s="28">
        <f>IFERROR(+VLOOKUP("LEINNF"&amp;A23,'Main File'!A:O,7,0),0)</f>
        <v>0</v>
      </c>
      <c r="D23" s="28">
        <f>IFERROR(+VLOOKUP("LEINNF"&amp;A23,'Main File'!A:O,8,0),0)</f>
        <v>0</v>
      </c>
      <c r="E23" s="28">
        <f>IFERROR(+VLOOKUP("LEINNF"&amp;A23,'Main File'!A:O,9,0),0)</f>
        <v>4.499833622348462E-2</v>
      </c>
      <c r="F23" s="28">
        <f>IFERROR(+VLOOKUP("LEINNF"&amp;A23,'Main File'!A:O,10,0),0)</f>
        <v>1.2450255565603916</v>
      </c>
      <c r="G23" s="28">
        <f>IFERROR(+VLOOKUP("LEINNF"&amp;A23,'Main File'!A:O,11,0),0)</f>
        <v>0.64449718712672521</v>
      </c>
      <c r="H23" s="28">
        <f>IFERROR(+VLOOKUP("LEINNF"&amp;A23,'Main File'!A:O,12,0),0)</f>
        <v>0</v>
      </c>
      <c r="I23" s="28">
        <f>IFERROR(+VLOOKUP("LEINNF"&amp;A23,'Main File'!A:O,13,0),0)</f>
        <v>0</v>
      </c>
      <c r="J23" s="28">
        <f>IFERROR(+VLOOKUP("LEINNF"&amp;A23,'Main File'!A:O,14,0),0)</f>
        <v>4.4008822566259181E-2</v>
      </c>
      <c r="K23" s="28">
        <f>IFERROR(+VLOOKUP("LEINNF"&amp;A23,'Main File'!A:O,15,0),0)</f>
        <v>0.68850600969298437</v>
      </c>
    </row>
    <row r="24" spans="1:11" x14ac:dyDescent="0.25">
      <c r="A24" s="9">
        <f t="shared" si="0"/>
        <v>43180</v>
      </c>
      <c r="B24" s="28">
        <f>IFERROR(+VLOOKUP("LEINNF"&amp;A24,'Main File'!A:O,6,0),0)</f>
        <v>1.2000236110966334</v>
      </c>
      <c r="C24" s="28">
        <f>IFERROR(+VLOOKUP("LEINNF"&amp;A24,'Main File'!A:O,7,0),0)</f>
        <v>0</v>
      </c>
      <c r="D24" s="28">
        <f>IFERROR(+VLOOKUP("LEINNF"&amp;A24,'Main File'!A:O,8,0),0)</f>
        <v>0</v>
      </c>
      <c r="E24" s="28">
        <f>IFERROR(+VLOOKUP("LEINNF"&amp;A24,'Main File'!A:O,9,0),0)</f>
        <v>4.4999251060758361E-2</v>
      </c>
      <c r="F24" s="28">
        <f>IFERROR(+VLOOKUP("LEINNF"&amp;A24,'Main File'!A:O,10,0),0)</f>
        <v>1.2450228621573918</v>
      </c>
      <c r="G24" s="28">
        <f>IFERROR(+VLOOKUP("LEINNF"&amp;A24,'Main File'!A:O,11,0),0)</f>
        <v>0.64449503459208857</v>
      </c>
      <c r="H24" s="28">
        <f>IFERROR(+VLOOKUP("LEINNF"&amp;A24,'Main File'!A:O,12,0),0)</f>
        <v>0</v>
      </c>
      <c r="I24" s="28">
        <f>IFERROR(+VLOOKUP("LEINNF"&amp;A24,'Main File'!A:O,13,0),0)</f>
        <v>0</v>
      </c>
      <c r="J24" s="28">
        <f>IFERROR(+VLOOKUP("LEINNF"&amp;A24,'Main File'!A:O,14,0),0)</f>
        <v>4.4015039882834839E-2</v>
      </c>
      <c r="K24" s="28">
        <f>IFERROR(+VLOOKUP("LEINNF"&amp;A24,'Main File'!A:O,15,0),0)</f>
        <v>0.68851007447492341</v>
      </c>
    </row>
    <row r="25" spans="1:11" x14ac:dyDescent="0.25">
      <c r="A25" s="9">
        <f t="shared" si="0"/>
        <v>43181</v>
      </c>
      <c r="B25" s="28">
        <f>IFERROR(+VLOOKUP("LEINNF"&amp;A25,'Main File'!A:O,6,0),0)</f>
        <v>1.2000268121899478</v>
      </c>
      <c r="C25" s="28">
        <f>IFERROR(+VLOOKUP("LEINNF"&amp;A25,'Main File'!A:O,7,0),0)</f>
        <v>0</v>
      </c>
      <c r="D25" s="28">
        <f>IFERROR(+VLOOKUP("LEINNF"&amp;A25,'Main File'!A:O,8,0),0)</f>
        <v>0</v>
      </c>
      <c r="E25" s="28">
        <f>IFERROR(+VLOOKUP("LEINNF"&amp;A25,'Main File'!A:O,9,0),0)</f>
        <v>4.4997266021605593E-2</v>
      </c>
      <c r="F25" s="28">
        <f>IFERROR(+VLOOKUP("LEINNF"&amp;A25,'Main File'!A:O,10,0),0)</f>
        <v>1.2450240782115534</v>
      </c>
      <c r="G25" s="28">
        <f>IFERROR(+VLOOKUP("LEINNF"&amp;A25,'Main File'!A:O,11,0),0)</f>
        <v>0.64445780430291821</v>
      </c>
      <c r="H25" s="28">
        <f>IFERROR(+VLOOKUP("LEINNF"&amp;A25,'Main File'!A:O,12,0),0)</f>
        <v>0</v>
      </c>
      <c r="I25" s="28">
        <f>IFERROR(+VLOOKUP("LEINNF"&amp;A25,'Main File'!A:O,13,0),0)</f>
        <v>0</v>
      </c>
      <c r="J25" s="28">
        <f>IFERROR(+VLOOKUP("LEINNF"&amp;A25,'Main File'!A:O,14,0),0)</f>
        <v>4.4005517250935308E-2</v>
      </c>
      <c r="K25" s="28">
        <f>IFERROR(+VLOOKUP("LEINNF"&amp;A25,'Main File'!A:O,15,0),0)</f>
        <v>0.68846332155385348</v>
      </c>
    </row>
    <row r="26" spans="1:11" x14ac:dyDescent="0.25">
      <c r="A26" s="9">
        <f t="shared" si="0"/>
        <v>43182</v>
      </c>
      <c r="B26" s="28">
        <f>IFERROR(+VLOOKUP("LEINNF"&amp;A26,'Main File'!A:O,6,0),0)</f>
        <v>1.2000244959903588</v>
      </c>
      <c r="C26" s="28">
        <f>IFERROR(+VLOOKUP("LEINNF"&amp;A26,'Main File'!A:O,7,0),0)</f>
        <v>0</v>
      </c>
      <c r="D26" s="28">
        <f>IFERROR(+VLOOKUP("LEINNF"&amp;A26,'Main File'!A:O,8,0),0)</f>
        <v>0</v>
      </c>
      <c r="E26" s="28">
        <f>IFERROR(+VLOOKUP("LEINNF"&amp;A26,'Main File'!A:O,9,0),0)</f>
        <v>4.500650654424098E-2</v>
      </c>
      <c r="F26" s="28">
        <f>IFERROR(+VLOOKUP("LEINNF"&amp;A26,'Main File'!A:O,10,0),0)</f>
        <v>1.2450310025345996</v>
      </c>
      <c r="G26" s="28">
        <f>IFERROR(+VLOOKUP("LEINNF"&amp;A26,'Main File'!A:O,11,0),0)</f>
        <v>0.64441810429842505</v>
      </c>
      <c r="H26" s="28">
        <f>IFERROR(+VLOOKUP("LEINNF"&amp;A26,'Main File'!A:O,12,0),0)</f>
        <v>0</v>
      </c>
      <c r="I26" s="28">
        <f>IFERROR(+VLOOKUP("LEINNF"&amp;A26,'Main File'!A:O,13,0),0)</f>
        <v>0</v>
      </c>
      <c r="J26" s="28">
        <f>IFERROR(+VLOOKUP("LEINNF"&amp;A26,'Main File'!A:O,14,0),0)</f>
        <v>4.3993306673023022E-2</v>
      </c>
      <c r="K26" s="28">
        <f>IFERROR(+VLOOKUP("LEINNF"&amp;A26,'Main File'!A:O,15,0),0)</f>
        <v>0.68841141097144809</v>
      </c>
    </row>
    <row r="27" spans="1:11" x14ac:dyDescent="0.25">
      <c r="A27" s="9">
        <f t="shared" si="0"/>
        <v>43183</v>
      </c>
      <c r="B27" s="28">
        <f>IFERROR(+VLOOKUP("LEINNF"&amp;A27,'Main File'!A:O,6,0),0)</f>
        <v>1.2000336449131586</v>
      </c>
      <c r="C27" s="28">
        <f>IFERROR(+VLOOKUP("LEINNF"&amp;A27,'Main File'!A:O,7,0),0)</f>
        <v>0</v>
      </c>
      <c r="D27" s="28">
        <f>IFERROR(+VLOOKUP("LEINNF"&amp;A27,'Main File'!A:O,8,0),0)</f>
        <v>0</v>
      </c>
      <c r="E27" s="28">
        <f>IFERROR(+VLOOKUP("LEINNF"&amp;A27,'Main File'!A:O,9,0),0)</f>
        <v>4.5004124307055166E-2</v>
      </c>
      <c r="F27" s="28">
        <f>IFERROR(+VLOOKUP("LEINNF"&amp;A27,'Main File'!A:O,10,0),0)</f>
        <v>1.2450377692202137</v>
      </c>
      <c r="G27" s="28">
        <f>IFERROR(+VLOOKUP("LEINNF"&amp;A27,'Main File'!A:O,11,0),0)</f>
        <v>0.64447664892789081</v>
      </c>
      <c r="H27" s="28">
        <f>IFERROR(+VLOOKUP("LEINNF"&amp;A27,'Main File'!A:O,12,0),0)</f>
        <v>0</v>
      </c>
      <c r="I27" s="28">
        <f>IFERROR(+VLOOKUP("LEINNF"&amp;A27,'Main File'!A:O,13,0),0)</f>
        <v>0</v>
      </c>
      <c r="J27" s="28">
        <f>IFERROR(+VLOOKUP("LEINNF"&amp;A27,'Main File'!A:O,14,0),0)</f>
        <v>4.4005321396669482E-2</v>
      </c>
      <c r="K27" s="28">
        <f>IFERROR(+VLOOKUP("LEINNF"&amp;A27,'Main File'!A:O,15,0),0)</f>
        <v>0.68848197032456027</v>
      </c>
    </row>
    <row r="28" spans="1:11" x14ac:dyDescent="0.25">
      <c r="A28" s="9">
        <f t="shared" si="0"/>
        <v>43184</v>
      </c>
      <c r="B28" s="28">
        <f>IFERROR(+VLOOKUP("LEINNF"&amp;A28,'Main File'!A:O,6,0),0)</f>
        <v>1.2000354119102683</v>
      </c>
      <c r="C28" s="28">
        <f>IFERROR(+VLOOKUP("LEINNF"&amp;A28,'Main File'!A:O,7,0),0)</f>
        <v>0</v>
      </c>
      <c r="D28" s="28">
        <f>IFERROR(+VLOOKUP("LEINNF"&amp;A28,'Main File'!A:O,8,0),0)</f>
        <v>0</v>
      </c>
      <c r="E28" s="28">
        <f>IFERROR(+VLOOKUP("LEINNF"&amp;A28,'Main File'!A:O,9,0),0)</f>
        <v>4.4998188194544646E-2</v>
      </c>
      <c r="F28" s="28">
        <f>IFERROR(+VLOOKUP("LEINNF"&amp;A28,'Main File'!A:O,10,0),0)</f>
        <v>1.245033600104813</v>
      </c>
      <c r="G28" s="28">
        <f>IFERROR(+VLOOKUP("LEINNF"&amp;A28,'Main File'!A:O,11,0),0)</f>
        <v>0.64447750931592385</v>
      </c>
      <c r="H28" s="28">
        <f>IFERROR(+VLOOKUP("LEINNF"&amp;A28,'Main File'!A:O,12,0),0)</f>
        <v>0</v>
      </c>
      <c r="I28" s="28">
        <f>IFERROR(+VLOOKUP("LEINNF"&amp;A28,'Main File'!A:O,13,0),0)</f>
        <v>0</v>
      </c>
      <c r="J28" s="28">
        <f>IFERROR(+VLOOKUP("LEINNF"&amp;A28,'Main File'!A:O,14,0),0)</f>
        <v>4.400606973275329E-2</v>
      </c>
      <c r="K28" s="28">
        <f>IFERROR(+VLOOKUP("LEINNF"&amp;A28,'Main File'!A:O,15,0),0)</f>
        <v>0.68848357904867719</v>
      </c>
    </row>
    <row r="29" spans="1:11" x14ac:dyDescent="0.25">
      <c r="A29" s="9">
        <f t="shared" si="0"/>
        <v>43185</v>
      </c>
      <c r="B29" s="28">
        <f>IFERROR(+VLOOKUP("LEINNF"&amp;A29,'Main File'!A:O,6,0),0)</f>
        <v>1.2000259003940545</v>
      </c>
      <c r="C29" s="28">
        <f>IFERROR(+VLOOKUP("LEINNF"&amp;A29,'Main File'!A:O,7,0),0)</f>
        <v>0</v>
      </c>
      <c r="D29" s="28">
        <f>IFERROR(+VLOOKUP("LEINNF"&amp;A29,'Main File'!A:O,8,0),0)</f>
        <v>0</v>
      </c>
      <c r="E29" s="28">
        <f>IFERROR(+VLOOKUP("LEINNF"&amp;A29,'Main File'!A:O,9,0),0)</f>
        <v>4.5004434827081462E-2</v>
      </c>
      <c r="F29" s="28">
        <f>IFERROR(+VLOOKUP("LEINNF"&amp;A29,'Main File'!A:O,10,0),0)</f>
        <v>1.245030335221136</v>
      </c>
      <c r="G29" s="28">
        <f>IFERROR(+VLOOKUP("LEINNF"&amp;A29,'Main File'!A:O,11,0),0)</f>
        <v>0.64455546571306277</v>
      </c>
      <c r="H29" s="28">
        <f>IFERROR(+VLOOKUP("LEINNF"&amp;A29,'Main File'!A:O,12,0),0)</f>
        <v>0</v>
      </c>
      <c r="I29" s="28">
        <f>IFERROR(+VLOOKUP("LEINNF"&amp;A29,'Main File'!A:O,13,0),0)</f>
        <v>0</v>
      </c>
      <c r="J29" s="28">
        <f>IFERROR(+VLOOKUP("LEINNF"&amp;A29,'Main File'!A:O,14,0),0)</f>
        <v>4.4017644076903457E-2</v>
      </c>
      <c r="K29" s="28">
        <f>IFERROR(+VLOOKUP("LEINNF"&amp;A29,'Main File'!A:O,15,0),0)</f>
        <v>0.68857310978996622</v>
      </c>
    </row>
    <row r="30" spans="1:11" x14ac:dyDescent="0.25">
      <c r="A30" s="9">
        <f t="shared" si="0"/>
        <v>43186</v>
      </c>
      <c r="B30" s="28">
        <f>IFERROR(+VLOOKUP("LEINNF"&amp;A30,'Main File'!A:O,6,0),0)</f>
        <v>0</v>
      </c>
      <c r="C30" s="28">
        <f>IFERROR(+VLOOKUP("LEINNF"&amp;A30,'Main File'!A:O,7,0),0)</f>
        <v>0</v>
      </c>
      <c r="D30" s="28">
        <f>IFERROR(+VLOOKUP("LEINNF"&amp;A30,'Main File'!A:O,8,0),0)</f>
        <v>0</v>
      </c>
      <c r="E30" s="28">
        <f>IFERROR(+VLOOKUP("LEINNF"&amp;A30,'Main File'!A:O,9,0),0)</f>
        <v>0</v>
      </c>
      <c r="F30" s="28">
        <f>IFERROR(+VLOOKUP("LEINNF"&amp;A30,'Main File'!A:O,10,0),0)</f>
        <v>0</v>
      </c>
      <c r="G30" s="28">
        <f>IFERROR(+VLOOKUP("LEINNF"&amp;A30,'Main File'!A:O,11,0),0)</f>
        <v>0</v>
      </c>
      <c r="H30" s="28">
        <f>IFERROR(+VLOOKUP("LEINNF"&amp;A30,'Main File'!A:O,12,0),0)</f>
        <v>0</v>
      </c>
      <c r="I30" s="28">
        <f>IFERROR(+VLOOKUP("LEINNF"&amp;A30,'Main File'!A:O,13,0),0)</f>
        <v>0</v>
      </c>
      <c r="J30" s="28">
        <f>IFERROR(+VLOOKUP("LEINNF"&amp;A30,'Main File'!A:O,14,0),0)</f>
        <v>0</v>
      </c>
      <c r="K30" s="28">
        <f>IFERROR(+VLOOKUP("LEINNF"&amp;A30,'Main File'!A:O,15,0),0)</f>
        <v>0</v>
      </c>
    </row>
    <row r="31" spans="1:11" x14ac:dyDescent="0.25">
      <c r="A31" s="9">
        <f t="shared" si="0"/>
        <v>43187</v>
      </c>
      <c r="B31" s="28">
        <f>IFERROR(+VLOOKUP("LEINNF"&amp;A31,'Main File'!A:O,6,0),0)</f>
        <v>0</v>
      </c>
      <c r="C31" s="28">
        <f>IFERROR(+VLOOKUP("LEINNF"&amp;A31,'Main File'!A:O,7,0),0)</f>
        <v>0</v>
      </c>
      <c r="D31" s="28">
        <f>IFERROR(+VLOOKUP("LEINNF"&amp;A31,'Main File'!A:O,8,0),0)</f>
        <v>0</v>
      </c>
      <c r="E31" s="28">
        <f>IFERROR(+VLOOKUP("LEINNF"&amp;A31,'Main File'!A:O,9,0),0)</f>
        <v>0</v>
      </c>
      <c r="F31" s="28">
        <f>IFERROR(+VLOOKUP("LEINNF"&amp;A31,'Main File'!A:O,10,0),0)</f>
        <v>0</v>
      </c>
      <c r="G31" s="28">
        <f>IFERROR(+VLOOKUP("LEINNF"&amp;A31,'Main File'!A:O,11,0),0)</f>
        <v>0</v>
      </c>
      <c r="H31" s="28">
        <f>IFERROR(+VLOOKUP("LEINNF"&amp;A31,'Main File'!A:O,12,0),0)</f>
        <v>0</v>
      </c>
      <c r="I31" s="28">
        <f>IFERROR(+VLOOKUP("LEINNF"&amp;A31,'Main File'!A:O,13,0),0)</f>
        <v>0</v>
      </c>
      <c r="J31" s="28">
        <f>IFERROR(+VLOOKUP("LEINNF"&amp;A31,'Main File'!A:O,14,0),0)</f>
        <v>0</v>
      </c>
      <c r="K31" s="28">
        <f>IFERROR(+VLOOKUP("LEINNF"&amp;A31,'Main File'!A:O,15,0),0)</f>
        <v>0</v>
      </c>
    </row>
    <row r="32" spans="1:11" x14ac:dyDescent="0.25">
      <c r="A32" s="9">
        <f t="shared" si="0"/>
        <v>43188</v>
      </c>
      <c r="B32" s="28">
        <f>IFERROR(+VLOOKUP("LEINNF"&amp;A32,'Main File'!A:O,6,0),0)</f>
        <v>0</v>
      </c>
      <c r="C32" s="28">
        <f>IFERROR(+VLOOKUP("LEINNF"&amp;A32,'Main File'!A:O,7,0),0)</f>
        <v>0</v>
      </c>
      <c r="D32" s="28">
        <f>IFERROR(+VLOOKUP("LEINNF"&amp;A32,'Main File'!A:O,8,0),0)</f>
        <v>0</v>
      </c>
      <c r="E32" s="28">
        <f>IFERROR(+VLOOKUP("LEINNF"&amp;A32,'Main File'!A:O,9,0),0)</f>
        <v>0</v>
      </c>
      <c r="F32" s="28">
        <f>IFERROR(+VLOOKUP("LEINNF"&amp;A32,'Main File'!A:O,10,0),0)</f>
        <v>0</v>
      </c>
      <c r="G32" s="28">
        <f>IFERROR(+VLOOKUP("LEINNF"&amp;A32,'Main File'!A:O,11,0),0)</f>
        <v>0</v>
      </c>
      <c r="H32" s="28">
        <f>IFERROR(+VLOOKUP("LEINNF"&amp;A32,'Main File'!A:O,12,0),0)</f>
        <v>0</v>
      </c>
      <c r="I32" s="28">
        <f>IFERROR(+VLOOKUP("LEINNF"&amp;A32,'Main File'!A:O,13,0),0)</f>
        <v>0</v>
      </c>
      <c r="J32" s="28">
        <f>IFERROR(+VLOOKUP("LEINNF"&amp;A32,'Main File'!A:O,14,0),0)</f>
        <v>0</v>
      </c>
      <c r="K32" s="28">
        <f>IFERROR(+VLOOKUP("LEINNF"&amp;A32,'Main File'!A:O,15,0),0)</f>
        <v>0</v>
      </c>
    </row>
    <row r="33" spans="1:11" x14ac:dyDescent="0.25">
      <c r="A33" s="9">
        <f t="shared" si="0"/>
        <v>43189</v>
      </c>
      <c r="B33" s="28">
        <f>IFERROR(+VLOOKUP("LEINNF"&amp;A33,'Main File'!A:O,6,0),0)</f>
        <v>0</v>
      </c>
      <c r="C33" s="28">
        <f>IFERROR(+VLOOKUP("LEINNF"&amp;A33,'Main File'!A:O,7,0),0)</f>
        <v>0</v>
      </c>
      <c r="D33" s="28">
        <f>IFERROR(+VLOOKUP("LEINNF"&amp;A33,'Main File'!A:O,8,0),0)</f>
        <v>0</v>
      </c>
      <c r="E33" s="28">
        <f>IFERROR(+VLOOKUP("LEINNF"&amp;A33,'Main File'!A:O,9,0),0)</f>
        <v>0</v>
      </c>
      <c r="F33" s="28">
        <f>IFERROR(+VLOOKUP("LEINNF"&amp;A33,'Main File'!A:O,10,0),0)</f>
        <v>0</v>
      </c>
      <c r="G33" s="28">
        <f>IFERROR(+VLOOKUP("LEINNF"&amp;A33,'Main File'!A:O,11,0),0)</f>
        <v>0</v>
      </c>
      <c r="H33" s="28">
        <f>IFERROR(+VLOOKUP("LEINNF"&amp;A33,'Main File'!A:O,12,0),0)</f>
        <v>0</v>
      </c>
      <c r="I33" s="28">
        <f>IFERROR(+VLOOKUP("LEINNF"&amp;A33,'Main File'!A:O,13,0),0)</f>
        <v>0</v>
      </c>
      <c r="J33" s="28">
        <f>IFERROR(+VLOOKUP("LEINNF"&amp;A33,'Main File'!A:O,14,0),0)</f>
        <v>0</v>
      </c>
      <c r="K33" s="28">
        <f>IFERROR(+VLOOKUP("LEINNF"&amp;A33,'Main File'!A:O,15,0),0)</f>
        <v>0</v>
      </c>
    </row>
    <row r="34" spans="1:11" x14ac:dyDescent="0.25">
      <c r="A34" s="9">
        <f t="shared" si="0"/>
        <v>43190</v>
      </c>
      <c r="B34" s="28">
        <f>IFERROR(+VLOOKUP("LEINNF"&amp;A34,'Main File'!A:O,6,0),0)</f>
        <v>0</v>
      </c>
      <c r="C34" s="28">
        <f>IFERROR(+VLOOKUP("LEINNF"&amp;A34,'Main File'!A:O,7,0),0)</f>
        <v>0</v>
      </c>
      <c r="D34" s="28">
        <f>IFERROR(+VLOOKUP("LEINNF"&amp;A34,'Main File'!A:O,8,0),0)</f>
        <v>0</v>
      </c>
      <c r="E34" s="28">
        <f>IFERROR(+VLOOKUP("LEINNF"&amp;A34,'Main File'!A:O,9,0),0)</f>
        <v>0</v>
      </c>
      <c r="F34" s="28">
        <f>IFERROR(+VLOOKUP("LEINNF"&amp;A34,'Main File'!A:O,10,0),0)</f>
        <v>0</v>
      </c>
      <c r="G34" s="28">
        <f>IFERROR(+VLOOKUP("LEINNF"&amp;A34,'Main File'!A:O,11,0),0)</f>
        <v>0</v>
      </c>
      <c r="H34" s="28">
        <f>IFERROR(+VLOOKUP("LEINNF"&amp;A34,'Main File'!A:O,12,0),0)</f>
        <v>0</v>
      </c>
      <c r="I34" s="28">
        <f>IFERROR(+VLOOKUP("LEINNF"&amp;A34,'Main File'!A:O,13,0),0)</f>
        <v>0</v>
      </c>
      <c r="J34" s="28">
        <f>IFERROR(+VLOOKUP("LEINNF"&amp;A34,'Main File'!A:O,14,0),0)</f>
        <v>0</v>
      </c>
      <c r="K34" s="28">
        <f>IFERROR(+VLOOKUP("LEINNF"&amp;A34,'Main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Index Fund- Sensex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IFERROR(+VLOOKUP("LEINSX"&amp;A4,'Main File'!A:O,6,0),0)</f>
        <v>1.7000569899080928</v>
      </c>
      <c r="C4" s="28">
        <f>IFERROR(+VLOOKUP("LEINSX"&amp;A4,'Main File'!A:O,7,0),0)</f>
        <v>0</v>
      </c>
      <c r="D4" s="28">
        <f>IFERROR(+VLOOKUP("LEINSX"&amp;A4,'Main File'!A:O,8,0),0)</f>
        <v>0</v>
      </c>
      <c r="E4" s="28">
        <f>IFERROR(+VLOOKUP("LEINSX"&amp;A4,'Main File'!A:O,9,0),0)</f>
        <v>0.12600277923816311</v>
      </c>
      <c r="F4" s="28">
        <f>IFERROR(+VLOOKUP("LEINSX"&amp;A4,'Main File'!A:O,10,0),0)</f>
        <v>1.8260597691462559</v>
      </c>
      <c r="G4" s="28">
        <f>IFERROR(+VLOOKUP("LEINSX"&amp;A4,'Main File'!A:O,11,0),0)</f>
        <v>1.1378634984281495</v>
      </c>
      <c r="H4" s="28">
        <f>IFERROR(+VLOOKUP("LEINSX"&amp;A4,'Main File'!A:O,12,0),0)</f>
        <v>0</v>
      </c>
      <c r="I4" s="28">
        <f>IFERROR(+VLOOKUP("LEINSX"&amp;A4,'Main File'!A:O,13,0),0)</f>
        <v>0</v>
      </c>
      <c r="J4" s="28">
        <f>IFERROR(+VLOOKUP("LEINSX"&amp;A4,'Main File'!A:O,14,0),0)</f>
        <v>0.1148112969044526</v>
      </c>
      <c r="K4" s="28">
        <f>IFERROR(+VLOOKUP("LEINSX"&amp;A4,'Main File'!A:O,15,0),0)</f>
        <v>1.2526747953326021</v>
      </c>
    </row>
    <row r="5" spans="1:14" x14ac:dyDescent="0.25">
      <c r="A5" s="9">
        <v>43161</v>
      </c>
      <c r="B5" s="28">
        <f>IFERROR(+VLOOKUP("LEINSX"&amp;A5,'Main File'!A:O,6,0),0)</f>
        <v>1.700055140559338</v>
      </c>
      <c r="C5" s="28">
        <f>IFERROR(+VLOOKUP("LEINSX"&amp;A5,'Main File'!A:O,7,0),0)</f>
        <v>0</v>
      </c>
      <c r="D5" s="28">
        <f>IFERROR(+VLOOKUP("LEINSX"&amp;A5,'Main File'!A:O,8,0),0)</f>
        <v>0</v>
      </c>
      <c r="E5" s="28">
        <f>IFERROR(+VLOOKUP("LEINSX"&amp;A5,'Main File'!A:O,9,0),0)</f>
        <v>0.12600318663647428</v>
      </c>
      <c r="F5" s="28">
        <f>IFERROR(+VLOOKUP("LEINSX"&amp;A5,'Main File'!A:O,10,0),0)</f>
        <v>1.8260583271958124</v>
      </c>
      <c r="G5" s="28">
        <f>IFERROR(+VLOOKUP("LEINSX"&amp;A5,'Main File'!A:O,11,0),0)</f>
        <v>1.1381791341471836</v>
      </c>
      <c r="H5" s="28">
        <f>IFERROR(+VLOOKUP("LEINSX"&amp;A5,'Main File'!A:O,12,0),0)</f>
        <v>0</v>
      </c>
      <c r="I5" s="28">
        <f>IFERROR(+VLOOKUP("LEINSX"&amp;A5,'Main File'!A:O,13,0),0)</f>
        <v>0</v>
      </c>
      <c r="J5" s="28">
        <f>IFERROR(+VLOOKUP("LEINSX"&amp;A5,'Main File'!A:O,14,0),0)</f>
        <v>0.11488618863353997</v>
      </c>
      <c r="K5" s="28">
        <f>IFERROR(+VLOOKUP("LEINSX"&amp;A5,'Main File'!A:O,15,0),0)</f>
        <v>1.2530653227807236</v>
      </c>
    </row>
    <row r="6" spans="1:14" x14ac:dyDescent="0.25">
      <c r="A6" s="9">
        <f>+A5+1</f>
        <v>43162</v>
      </c>
      <c r="B6" s="28">
        <f>IFERROR(+VLOOKUP("LEINSX"&amp;A6,'Main File'!A:O,6,0),0)</f>
        <v>1.7000562694217818</v>
      </c>
      <c r="C6" s="28">
        <f>IFERROR(+VLOOKUP("LEINSX"&amp;A6,'Main File'!A:O,7,0),0)</f>
        <v>0</v>
      </c>
      <c r="D6" s="28">
        <f>IFERROR(+VLOOKUP("LEINSX"&amp;A6,'Main File'!A:O,8,0),0)</f>
        <v>0</v>
      </c>
      <c r="E6" s="28">
        <f>IFERROR(+VLOOKUP("LEINSX"&amp;A6,'Main File'!A:O,9,0),0)</f>
        <v>0.12600931405047452</v>
      </c>
      <c r="F6" s="28">
        <f>IFERROR(+VLOOKUP("LEINSX"&amp;A6,'Main File'!A:O,10,0),0)</f>
        <v>1.8260655834722563</v>
      </c>
      <c r="G6" s="28">
        <f>IFERROR(+VLOOKUP("LEINSX"&amp;A6,'Main File'!A:O,11,0),0)</f>
        <v>1.1381879348314041</v>
      </c>
      <c r="H6" s="28">
        <f>IFERROR(+VLOOKUP("LEINSX"&amp;A6,'Main File'!A:O,12,0),0)</f>
        <v>0</v>
      </c>
      <c r="I6" s="28">
        <f>IFERROR(+VLOOKUP("LEINSX"&amp;A6,'Main File'!A:O,13,0),0)</f>
        <v>0</v>
      </c>
      <c r="J6" s="28">
        <f>IFERROR(+VLOOKUP("LEINSX"&amp;A6,'Main File'!A:O,14,0),0)</f>
        <v>0.1148612923538174</v>
      </c>
      <c r="K6" s="28">
        <f>IFERROR(+VLOOKUP("LEINSX"&amp;A6,'Main File'!A:O,15,0),0)</f>
        <v>1.2530492271852216</v>
      </c>
    </row>
    <row r="7" spans="1:14" x14ac:dyDescent="0.25">
      <c r="A7" s="9">
        <f t="shared" ref="A7:A34" si="0">+A6+1</f>
        <v>43163</v>
      </c>
      <c r="B7" s="28">
        <f>IFERROR(+VLOOKUP("LEINSX"&amp;A7,'Main File'!A:O,6,0),0)</f>
        <v>1.7000605307325718</v>
      </c>
      <c r="C7" s="28">
        <f>IFERROR(+VLOOKUP("LEINSX"&amp;A7,'Main File'!A:O,7,0),0)</f>
        <v>0</v>
      </c>
      <c r="D7" s="28">
        <f>IFERROR(+VLOOKUP("LEINSX"&amp;A7,'Main File'!A:O,8,0),0)</f>
        <v>0</v>
      </c>
      <c r="E7" s="28">
        <f>IFERROR(+VLOOKUP("LEINSX"&amp;A7,'Main File'!A:O,9,0),0)</f>
        <v>0.12600916889937736</v>
      </c>
      <c r="F7" s="28">
        <f>IFERROR(+VLOOKUP("LEINSX"&amp;A7,'Main File'!A:O,10,0),0)</f>
        <v>1.8260696996319492</v>
      </c>
      <c r="G7" s="28">
        <f>IFERROR(+VLOOKUP("LEINSX"&amp;A7,'Main File'!A:O,11,0),0)</f>
        <v>1.1381680538884</v>
      </c>
      <c r="H7" s="28">
        <f>IFERROR(+VLOOKUP("LEINSX"&amp;A7,'Main File'!A:O,12,0),0)</f>
        <v>0</v>
      </c>
      <c r="I7" s="28">
        <f>IFERROR(+VLOOKUP("LEINSX"&amp;A7,'Main File'!A:O,13,0),0)</f>
        <v>0</v>
      </c>
      <c r="J7" s="28">
        <f>IFERROR(+VLOOKUP("LEINSX"&amp;A7,'Main File'!A:O,14,0),0)</f>
        <v>0.11486507467205187</v>
      </c>
      <c r="K7" s="28">
        <f>IFERROR(+VLOOKUP("LEINSX"&amp;A7,'Main File'!A:O,15,0),0)</f>
        <v>1.2530331285604519</v>
      </c>
    </row>
    <row r="8" spans="1:14" x14ac:dyDescent="0.25">
      <c r="A8" s="9">
        <f t="shared" si="0"/>
        <v>43164</v>
      </c>
      <c r="B8" s="28">
        <f>IFERROR(+VLOOKUP("LEINSX"&amp;A8,'Main File'!A:O,6,0),0)</f>
        <v>1.700055367587155</v>
      </c>
      <c r="C8" s="28">
        <f>IFERROR(+VLOOKUP("LEINSX"&amp;A8,'Main File'!A:O,7,0),0)</f>
        <v>0</v>
      </c>
      <c r="D8" s="28">
        <f>IFERROR(+VLOOKUP("LEINSX"&amp;A8,'Main File'!A:O,8,0),0)</f>
        <v>0</v>
      </c>
      <c r="E8" s="28">
        <f>IFERROR(+VLOOKUP("LEINSX"&amp;A8,'Main File'!A:O,9,0),0)</f>
        <v>0.1260052689485146</v>
      </c>
      <c r="F8" s="28">
        <f>IFERROR(+VLOOKUP("LEINSX"&amp;A8,'Main File'!A:O,10,0),0)</f>
        <v>1.8260606365356695</v>
      </c>
      <c r="G8" s="28">
        <f>IFERROR(+VLOOKUP("LEINSX"&amp;A8,'Main File'!A:O,11,0),0)</f>
        <v>1.1376561653116419</v>
      </c>
      <c r="H8" s="28">
        <f>IFERROR(+VLOOKUP("LEINSX"&amp;A8,'Main File'!A:O,12,0),0)</f>
        <v>0</v>
      </c>
      <c r="I8" s="28">
        <f>IFERROR(+VLOOKUP("LEINSX"&amp;A8,'Main File'!A:O,13,0),0)</f>
        <v>0</v>
      </c>
      <c r="J8" s="28">
        <f>IFERROR(+VLOOKUP("LEINSX"&amp;A8,'Main File'!A:O,14,0),0)</f>
        <v>0.11478703888372162</v>
      </c>
      <c r="K8" s="28">
        <f>IFERROR(+VLOOKUP("LEINSX"&amp;A8,'Main File'!A:O,15,0),0)</f>
        <v>1.2524432041953635</v>
      </c>
    </row>
    <row r="9" spans="1:14" x14ac:dyDescent="0.25">
      <c r="A9" s="9">
        <f t="shared" si="0"/>
        <v>43165</v>
      </c>
      <c r="B9" s="28">
        <f>IFERROR(+VLOOKUP("LEINSX"&amp;A9,'Main File'!A:O,6,0),0)</f>
        <v>1.7000572011420108</v>
      </c>
      <c r="C9" s="28">
        <f>IFERROR(+VLOOKUP("LEINSX"&amp;A9,'Main File'!A:O,7,0),0)</f>
        <v>0</v>
      </c>
      <c r="D9" s="28">
        <f>IFERROR(+VLOOKUP("LEINSX"&amp;A9,'Main File'!A:O,8,0),0)</f>
        <v>0</v>
      </c>
      <c r="E9" s="28">
        <f>IFERROR(+VLOOKUP("LEINSX"&amp;A9,'Main File'!A:O,9,0),0)</f>
        <v>0.12600969978676066</v>
      </c>
      <c r="F9" s="28">
        <f>IFERROR(+VLOOKUP("LEINSX"&amp;A9,'Main File'!A:O,10,0),0)</f>
        <v>1.8260669009287713</v>
      </c>
      <c r="G9" s="28">
        <f>IFERROR(+VLOOKUP("LEINSX"&amp;A9,'Main File'!A:O,11,0),0)</f>
        <v>1.1373394346723364</v>
      </c>
      <c r="H9" s="28">
        <f>IFERROR(+VLOOKUP("LEINSX"&amp;A9,'Main File'!A:O,12,0),0)</f>
        <v>0</v>
      </c>
      <c r="I9" s="28">
        <f>IFERROR(+VLOOKUP("LEINSX"&amp;A9,'Main File'!A:O,13,0),0)</f>
        <v>0</v>
      </c>
      <c r="J9" s="28">
        <f>IFERROR(+VLOOKUP("LEINSX"&amp;A9,'Main File'!A:O,14,0),0)</f>
        <v>0.11470620392752448</v>
      </c>
      <c r="K9" s="28">
        <f>IFERROR(+VLOOKUP("LEINSX"&amp;A9,'Main File'!A:O,15,0),0)</f>
        <v>1.2520456385998608</v>
      </c>
    </row>
    <row r="10" spans="1:14" x14ac:dyDescent="0.25">
      <c r="A10" s="9">
        <f t="shared" si="0"/>
        <v>43166</v>
      </c>
      <c r="B10" s="28">
        <f>IFERROR(+VLOOKUP("LEINSX"&amp;A10,'Main File'!A:O,6,0),0)</f>
        <v>1.7000585759661262</v>
      </c>
      <c r="C10" s="28">
        <f>IFERROR(+VLOOKUP("LEINSX"&amp;A10,'Main File'!A:O,7,0),0)</f>
        <v>0</v>
      </c>
      <c r="D10" s="28">
        <f>IFERROR(+VLOOKUP("LEINSX"&amp;A10,'Main File'!A:O,8,0),0)</f>
        <v>0</v>
      </c>
      <c r="E10" s="28">
        <f>IFERROR(+VLOOKUP("LEINSX"&amp;A10,'Main File'!A:O,9,0),0)</f>
        <v>0.12600237809434806</v>
      </c>
      <c r="F10" s="28">
        <f>IFERROR(+VLOOKUP("LEINSX"&amp;A10,'Main File'!A:O,10,0),0)</f>
        <v>1.8260609540604742</v>
      </c>
      <c r="G10" s="28">
        <f>IFERROR(+VLOOKUP("LEINSX"&amp;A10,'Main File'!A:O,11,0),0)</f>
        <v>1.1375974954356498</v>
      </c>
      <c r="H10" s="28">
        <f>IFERROR(+VLOOKUP("LEINSX"&amp;A10,'Main File'!A:O,12,0),0)</f>
        <v>0</v>
      </c>
      <c r="I10" s="28">
        <f>IFERROR(+VLOOKUP("LEINSX"&amp;A10,'Main File'!A:O,13,0),0)</f>
        <v>0</v>
      </c>
      <c r="J10" s="28">
        <f>IFERROR(+VLOOKUP("LEINSX"&amp;A10,'Main File'!A:O,14,0),0)</f>
        <v>0.11477139430782468</v>
      </c>
      <c r="K10" s="28">
        <f>IFERROR(+VLOOKUP("LEINSX"&amp;A10,'Main File'!A:O,15,0),0)</f>
        <v>1.2523688897434746</v>
      </c>
    </row>
    <row r="11" spans="1:14" x14ac:dyDescent="0.25">
      <c r="A11" s="9">
        <f t="shared" si="0"/>
        <v>43167</v>
      </c>
      <c r="B11" s="28">
        <f>IFERROR(+VLOOKUP("LEINSX"&amp;A11,'Main File'!A:O,6,0),0)</f>
        <v>1.7000587812096166</v>
      </c>
      <c r="C11" s="28">
        <f>IFERROR(+VLOOKUP("LEINSX"&amp;A11,'Main File'!A:O,7,0),0)</f>
        <v>0</v>
      </c>
      <c r="D11" s="28">
        <f>IFERROR(+VLOOKUP("LEINSX"&amp;A11,'Main File'!A:O,8,0),0)</f>
        <v>0</v>
      </c>
      <c r="E11" s="28">
        <f>IFERROR(+VLOOKUP("LEINSX"&amp;A11,'Main File'!A:O,9,0),0)</f>
        <v>0.12600172174665306</v>
      </c>
      <c r="F11" s="28">
        <f>IFERROR(+VLOOKUP("LEINSX"&amp;A11,'Main File'!A:O,10,0),0)</f>
        <v>1.8260605029562698</v>
      </c>
      <c r="G11" s="28">
        <f>IFERROR(+VLOOKUP("LEINSX"&amp;A11,'Main File'!A:O,11,0),0)</f>
        <v>1.1387458852539922</v>
      </c>
      <c r="H11" s="28">
        <f>IFERROR(+VLOOKUP("LEINSX"&amp;A11,'Main File'!A:O,12,0),0)</f>
        <v>0</v>
      </c>
      <c r="I11" s="28">
        <f>IFERROR(+VLOOKUP("LEINSX"&amp;A11,'Main File'!A:O,13,0),0)</f>
        <v>0</v>
      </c>
      <c r="J11" s="28">
        <f>IFERROR(+VLOOKUP("LEINSX"&amp;A11,'Main File'!A:O,14,0),0)</f>
        <v>0.11497129638315499</v>
      </c>
      <c r="K11" s="28">
        <f>IFERROR(+VLOOKUP("LEINSX"&amp;A11,'Main File'!A:O,15,0),0)</f>
        <v>1.2537171816371473</v>
      </c>
    </row>
    <row r="12" spans="1:14" x14ac:dyDescent="0.25">
      <c r="A12" s="9">
        <f t="shared" si="0"/>
        <v>43168</v>
      </c>
      <c r="B12" s="28">
        <f>IFERROR(+VLOOKUP("LEINSX"&amp;A12,'Main File'!A:O,6,0),0)</f>
        <v>1.7000537046056263</v>
      </c>
      <c r="C12" s="28">
        <f>IFERROR(+VLOOKUP("LEINSX"&amp;A12,'Main File'!A:O,7,0),0)</f>
        <v>0</v>
      </c>
      <c r="D12" s="28">
        <f>IFERROR(+VLOOKUP("LEINSX"&amp;A12,'Main File'!A:O,8,0),0)</f>
        <v>0</v>
      </c>
      <c r="E12" s="28">
        <f>IFERROR(+VLOOKUP("LEINSX"&amp;A12,'Main File'!A:O,9,0),0)</f>
        <v>0.12600477319114234</v>
      </c>
      <c r="F12" s="28">
        <f>IFERROR(+VLOOKUP("LEINSX"&amp;A12,'Main File'!A:O,10,0),0)</f>
        <v>1.8260584777967686</v>
      </c>
      <c r="G12" s="28">
        <f>IFERROR(+VLOOKUP("LEINSX"&amp;A12,'Main File'!A:O,11,0),0)</f>
        <v>1.1380423215885365</v>
      </c>
      <c r="H12" s="28">
        <f>IFERROR(+VLOOKUP("LEINSX"&amp;A12,'Main File'!A:O,12,0),0)</f>
        <v>0</v>
      </c>
      <c r="I12" s="28">
        <f>IFERROR(+VLOOKUP("LEINSX"&amp;A12,'Main File'!A:O,13,0),0)</f>
        <v>0</v>
      </c>
      <c r="J12" s="28">
        <f>IFERROR(+VLOOKUP("LEINSX"&amp;A12,'Main File'!A:O,14,0),0)</f>
        <v>0.11485476887982909</v>
      </c>
      <c r="K12" s="28">
        <f>IFERROR(+VLOOKUP("LEINSX"&amp;A12,'Main File'!A:O,15,0),0)</f>
        <v>1.2528970904683656</v>
      </c>
    </row>
    <row r="13" spans="1:14" x14ac:dyDescent="0.25">
      <c r="A13" s="9">
        <f t="shared" si="0"/>
        <v>43169</v>
      </c>
      <c r="B13" s="28">
        <f>IFERROR(+VLOOKUP("LEINSX"&amp;A13,'Main File'!A:O,6,0),0)</f>
        <v>1.7000611826075305</v>
      </c>
      <c r="C13" s="28">
        <f>IFERROR(+VLOOKUP("LEINSX"&amp;A13,'Main File'!A:O,7,0),0)</f>
        <v>0</v>
      </c>
      <c r="D13" s="28">
        <f>IFERROR(+VLOOKUP("LEINSX"&amp;A13,'Main File'!A:O,8,0),0)</f>
        <v>0</v>
      </c>
      <c r="E13" s="28">
        <f>IFERROR(+VLOOKUP("LEINSX"&amp;A13,'Main File'!A:O,9,0),0)</f>
        <v>0.12600513148349371</v>
      </c>
      <c r="F13" s="28">
        <f>IFERROR(+VLOOKUP("LEINSX"&amp;A13,'Main File'!A:O,10,0),0)</f>
        <v>1.8260663140910243</v>
      </c>
      <c r="G13" s="28">
        <f>IFERROR(+VLOOKUP("LEINSX"&amp;A13,'Main File'!A:O,11,0),0)</f>
        <v>1.1381408089417571</v>
      </c>
      <c r="H13" s="28">
        <f>IFERROR(+VLOOKUP("LEINSX"&amp;A13,'Main File'!A:O,12,0),0)</f>
        <v>0</v>
      </c>
      <c r="I13" s="28">
        <f>IFERROR(+VLOOKUP("LEINSX"&amp;A13,'Main File'!A:O,13,0),0)</f>
        <v>0</v>
      </c>
      <c r="J13" s="28">
        <f>IFERROR(+VLOOKUP("LEINSX"&amp;A13,'Main File'!A:O,14,0),0)</f>
        <v>0.11486416699695687</v>
      </c>
      <c r="K13" s="28">
        <f>IFERROR(+VLOOKUP("LEINSX"&amp;A13,'Main File'!A:O,15,0),0)</f>
        <v>1.2530049759387138</v>
      </c>
    </row>
    <row r="14" spans="1:14" x14ac:dyDescent="0.25">
      <c r="A14" s="9">
        <f t="shared" si="0"/>
        <v>43170</v>
      </c>
      <c r="B14" s="28">
        <f>IFERROR(+VLOOKUP("LEINSX"&amp;A14,'Main File'!A:O,6,0),0)</f>
        <v>1.7000639466863854</v>
      </c>
      <c r="C14" s="28">
        <f>IFERROR(+VLOOKUP("LEINSX"&amp;A14,'Main File'!A:O,7,0),0)</f>
        <v>0</v>
      </c>
      <c r="D14" s="28">
        <f>IFERROR(+VLOOKUP("LEINSX"&amp;A14,'Main File'!A:O,8,0),0)</f>
        <v>0</v>
      </c>
      <c r="E14" s="28">
        <f>IFERROR(+VLOOKUP("LEINSX"&amp;A14,'Main File'!A:O,9,0),0)</f>
        <v>0.12601128551081711</v>
      </c>
      <c r="F14" s="28">
        <f>IFERROR(+VLOOKUP("LEINSX"&amp;A14,'Main File'!A:O,10,0),0)</f>
        <v>1.8260752321972025</v>
      </c>
      <c r="G14" s="28">
        <f>IFERROR(+VLOOKUP("LEINSX"&amp;A14,'Main File'!A:O,11,0),0)</f>
        <v>1.1381345249861325</v>
      </c>
      <c r="H14" s="28">
        <f>IFERROR(+VLOOKUP("LEINSX"&amp;A14,'Main File'!A:O,12,0),0)</f>
        <v>0</v>
      </c>
      <c r="I14" s="28">
        <f>IFERROR(+VLOOKUP("LEINSX"&amp;A14,'Main File'!A:O,13,0),0)</f>
        <v>0</v>
      </c>
      <c r="J14" s="28">
        <f>IFERROR(+VLOOKUP("LEINSX"&amp;A14,'Main File'!A:O,14,0),0)</f>
        <v>0.11483864036083838</v>
      </c>
      <c r="K14" s="28">
        <f>IFERROR(+VLOOKUP("LEINSX"&amp;A14,'Main File'!A:O,15,0),0)</f>
        <v>1.2529731653469709</v>
      </c>
    </row>
    <row r="15" spans="1:14" x14ac:dyDescent="0.25">
      <c r="A15" s="9">
        <f t="shared" si="0"/>
        <v>43171</v>
      </c>
      <c r="B15" s="28">
        <f>IFERROR(+VLOOKUP("LEINSX"&amp;A15,'Main File'!A:O,6,0),0)</f>
        <v>1.7000628337296029</v>
      </c>
      <c r="C15" s="28">
        <f>IFERROR(+VLOOKUP("LEINSX"&amp;A15,'Main File'!A:O,7,0),0)</f>
        <v>0</v>
      </c>
      <c r="D15" s="28">
        <f>IFERROR(+VLOOKUP("LEINSX"&amp;A15,'Main File'!A:O,8,0),0)</f>
        <v>0</v>
      </c>
      <c r="E15" s="28">
        <f>IFERROR(+VLOOKUP("LEINSX"&amp;A15,'Main File'!A:O,9,0),0)</f>
        <v>0.12600812560674088</v>
      </c>
      <c r="F15" s="28">
        <f>IFERROR(+VLOOKUP("LEINSX"&amp;A15,'Main File'!A:O,10,0),0)</f>
        <v>1.8260709593363438</v>
      </c>
      <c r="G15" s="28">
        <f>IFERROR(+VLOOKUP("LEINSX"&amp;A15,'Main File'!A:O,11,0),0)</f>
        <v>1.1392489082489818</v>
      </c>
      <c r="H15" s="28">
        <f>IFERROR(+VLOOKUP("LEINSX"&amp;A15,'Main File'!A:O,12,0),0)</f>
        <v>0</v>
      </c>
      <c r="I15" s="28">
        <f>IFERROR(+VLOOKUP("LEINSX"&amp;A15,'Main File'!A:O,13,0),0)</f>
        <v>0</v>
      </c>
      <c r="J15" s="28">
        <f>IFERROR(+VLOOKUP("LEINSX"&amp;A15,'Main File'!A:O,14,0),0)</f>
        <v>0.11505702428873071</v>
      </c>
      <c r="K15" s="28">
        <f>IFERROR(+VLOOKUP("LEINSX"&amp;A15,'Main File'!A:O,15,0),0)</f>
        <v>1.2543059325377126</v>
      </c>
    </row>
    <row r="16" spans="1:14" x14ac:dyDescent="0.25">
      <c r="A16" s="9">
        <f t="shared" si="0"/>
        <v>43172</v>
      </c>
      <c r="B16" s="28">
        <f>IFERROR(+VLOOKUP("LEINSX"&amp;A16,'Main File'!A:O,6,0),0)</f>
        <v>1.7000559125665768</v>
      </c>
      <c r="C16" s="28">
        <f>IFERROR(+VLOOKUP("LEINSX"&amp;A16,'Main File'!A:O,7,0),0)</f>
        <v>0</v>
      </c>
      <c r="D16" s="28">
        <f>IFERROR(+VLOOKUP("LEINSX"&amp;A16,'Main File'!A:O,8,0),0)</f>
        <v>0</v>
      </c>
      <c r="E16" s="28">
        <f>IFERROR(+VLOOKUP("LEINSX"&amp;A16,'Main File'!A:O,9,0),0)</f>
        <v>0.12600309210883548</v>
      </c>
      <c r="F16" s="28">
        <f>IFERROR(+VLOOKUP("LEINSX"&amp;A16,'Main File'!A:O,10,0),0)</f>
        <v>1.8260590046754124</v>
      </c>
      <c r="G16" s="28">
        <f>IFERROR(+VLOOKUP("LEINSX"&amp;A16,'Main File'!A:O,11,0),0)</f>
        <v>1.1380518480848518</v>
      </c>
      <c r="H16" s="28">
        <f>IFERROR(+VLOOKUP("LEINSX"&amp;A16,'Main File'!A:O,12,0),0)</f>
        <v>0</v>
      </c>
      <c r="I16" s="28">
        <f>IFERROR(+VLOOKUP("LEINSX"&amp;A16,'Main File'!A:O,13,0),0)</f>
        <v>0</v>
      </c>
      <c r="J16" s="28">
        <f>IFERROR(+VLOOKUP("LEINSX"&amp;A16,'Main File'!A:O,14,0),0)</f>
        <v>0.11485535687334066</v>
      </c>
      <c r="K16" s="28">
        <f>IFERROR(+VLOOKUP("LEINSX"&amp;A16,'Main File'!A:O,15,0),0)</f>
        <v>1.2529072049581924</v>
      </c>
    </row>
    <row r="17" spans="1:11" x14ac:dyDescent="0.25">
      <c r="A17" s="9">
        <f t="shared" si="0"/>
        <v>43173</v>
      </c>
      <c r="B17" s="28">
        <f>IFERROR(+VLOOKUP("LEINSX"&amp;A17,'Main File'!A:O,6,0),0)</f>
        <v>1.7000591075515183</v>
      </c>
      <c r="C17" s="28">
        <f>IFERROR(+VLOOKUP("LEINSX"&amp;A17,'Main File'!A:O,7,0),0)</f>
        <v>0</v>
      </c>
      <c r="D17" s="28">
        <f>IFERROR(+VLOOKUP("LEINSX"&amp;A17,'Main File'!A:O,8,0),0)</f>
        <v>0</v>
      </c>
      <c r="E17" s="28">
        <f>IFERROR(+VLOOKUP("LEINSX"&amp;A17,'Main File'!A:O,9,0),0)</f>
        <v>0.12600386743125447</v>
      </c>
      <c r="F17" s="28">
        <f>IFERROR(+VLOOKUP("LEINSX"&amp;A17,'Main File'!A:O,10,0),0)</f>
        <v>1.8260629749827728</v>
      </c>
      <c r="G17" s="28">
        <f>IFERROR(+VLOOKUP("LEINSX"&amp;A17,'Main File'!A:O,11,0),0)</f>
        <v>1.1381201972376547</v>
      </c>
      <c r="H17" s="28">
        <f>IFERROR(+VLOOKUP("LEINSX"&amp;A17,'Main File'!A:O,12,0),0)</f>
        <v>0</v>
      </c>
      <c r="I17" s="28">
        <f>IFERROR(+VLOOKUP("LEINSX"&amp;A17,'Main File'!A:O,13,0),0)</f>
        <v>0</v>
      </c>
      <c r="J17" s="28">
        <f>IFERROR(+VLOOKUP("LEINSX"&amp;A17,'Main File'!A:O,14,0),0)</f>
        <v>0.11488027054309052</v>
      </c>
      <c r="K17" s="28">
        <f>IFERROR(+VLOOKUP("LEINSX"&amp;A17,'Main File'!A:O,15,0),0)</f>
        <v>1.2530004677807451</v>
      </c>
    </row>
    <row r="18" spans="1:11" x14ac:dyDescent="0.25">
      <c r="A18" s="9">
        <f t="shared" si="0"/>
        <v>43174</v>
      </c>
      <c r="B18" s="28">
        <f>IFERROR(+VLOOKUP("LEINSX"&amp;A18,'Main File'!A:O,6,0),0)</f>
        <v>1.7000594851162218</v>
      </c>
      <c r="C18" s="28">
        <f>IFERROR(+VLOOKUP("LEINSX"&amp;A18,'Main File'!A:O,7,0),0)</f>
        <v>0</v>
      </c>
      <c r="D18" s="28">
        <f>IFERROR(+VLOOKUP("LEINSX"&amp;A18,'Main File'!A:O,8,0),0)</f>
        <v>0</v>
      </c>
      <c r="E18" s="28">
        <f>IFERROR(+VLOOKUP("LEINSX"&amp;A18,'Main File'!A:O,9,0),0)</f>
        <v>0.12600642947192711</v>
      </c>
      <c r="F18" s="28">
        <f>IFERROR(+VLOOKUP("LEINSX"&amp;A18,'Main File'!A:O,10,0),0)</f>
        <v>1.826065914588149</v>
      </c>
      <c r="G18" s="28">
        <f>IFERROR(+VLOOKUP("LEINSX"&amp;A18,'Main File'!A:O,11,0),0)</f>
        <v>1.1378841360511782</v>
      </c>
      <c r="H18" s="28">
        <f>IFERROR(+VLOOKUP("LEINSX"&amp;A18,'Main File'!A:O,12,0),0)</f>
        <v>0</v>
      </c>
      <c r="I18" s="28">
        <f>IFERROR(+VLOOKUP("LEINSX"&amp;A18,'Main File'!A:O,13,0),0)</f>
        <v>0</v>
      </c>
      <c r="J18" s="28">
        <f>IFERROR(+VLOOKUP("LEINSX"&amp;A18,'Main File'!A:O,14,0),0)</f>
        <v>0.11481212362378912</v>
      </c>
      <c r="K18" s="28">
        <f>IFERROR(+VLOOKUP("LEINSX"&amp;A18,'Main File'!A:O,15,0),0)</f>
        <v>1.2526962596749673</v>
      </c>
    </row>
    <row r="19" spans="1:11" x14ac:dyDescent="0.25">
      <c r="A19" s="9">
        <f t="shared" si="0"/>
        <v>43175</v>
      </c>
      <c r="B19" s="28">
        <f>IFERROR(+VLOOKUP("LEINSX"&amp;A19,'Main File'!A:O,6,0),0)</f>
        <v>1.7000597631317254</v>
      </c>
      <c r="C19" s="28">
        <f>IFERROR(+VLOOKUP("LEINSX"&amp;A19,'Main File'!A:O,7,0),0)</f>
        <v>0</v>
      </c>
      <c r="D19" s="28">
        <f>IFERROR(+VLOOKUP("LEINSX"&amp;A19,'Main File'!A:O,8,0),0)</f>
        <v>0</v>
      </c>
      <c r="E19" s="28">
        <f>IFERROR(+VLOOKUP("LEINSX"&amp;A19,'Main File'!A:O,9,0),0)</f>
        <v>0.1260052619356565</v>
      </c>
      <c r="F19" s="28">
        <f>IFERROR(+VLOOKUP("LEINSX"&amp;A19,'Main File'!A:O,10,0),0)</f>
        <v>1.8260650250673818</v>
      </c>
      <c r="G19" s="28">
        <f>IFERROR(+VLOOKUP("LEINSX"&amp;A19,'Main File'!A:O,11,0),0)</f>
        <v>1.1373333167461077</v>
      </c>
      <c r="H19" s="28">
        <f>IFERROR(+VLOOKUP("LEINSX"&amp;A19,'Main File'!A:O,12,0),0)</f>
        <v>0</v>
      </c>
      <c r="I19" s="28">
        <f>IFERROR(+VLOOKUP("LEINSX"&amp;A19,'Main File'!A:O,13,0),0)</f>
        <v>0</v>
      </c>
      <c r="J19" s="28">
        <f>IFERROR(+VLOOKUP("LEINSX"&amp;A19,'Main File'!A:O,14,0),0)</f>
        <v>0.11471623589869152</v>
      </c>
      <c r="K19" s="28">
        <f>IFERROR(+VLOOKUP("LEINSX"&amp;A19,'Main File'!A:O,15,0),0)</f>
        <v>1.2520495526447992</v>
      </c>
    </row>
    <row r="20" spans="1:11" x14ac:dyDescent="0.25">
      <c r="A20" s="9">
        <f t="shared" si="0"/>
        <v>43176</v>
      </c>
      <c r="B20" s="28">
        <f>IFERROR(+VLOOKUP("LEINSX"&amp;A20,'Main File'!A:O,6,0),0)</f>
        <v>1.7000607910453314</v>
      </c>
      <c r="C20" s="28">
        <f>IFERROR(+VLOOKUP("LEINSX"&amp;A20,'Main File'!A:O,7,0),0)</f>
        <v>0</v>
      </c>
      <c r="D20" s="28">
        <f>IFERROR(+VLOOKUP("LEINSX"&amp;A20,'Main File'!A:O,8,0),0)</f>
        <v>0</v>
      </c>
      <c r="E20" s="28">
        <f>IFERROR(+VLOOKUP("LEINSX"&amp;A20,'Main File'!A:O,9,0),0)</f>
        <v>0.12600471501520541</v>
      </c>
      <c r="F20" s="28">
        <f>IFERROR(+VLOOKUP("LEINSX"&amp;A20,'Main File'!A:O,10,0),0)</f>
        <v>1.8260655060605369</v>
      </c>
      <c r="G20" s="28">
        <f>IFERROR(+VLOOKUP("LEINSX"&amp;A20,'Main File'!A:O,11,0),0)</f>
        <v>1.1383010817756658</v>
      </c>
      <c r="H20" s="28">
        <f>IFERROR(+VLOOKUP("LEINSX"&amp;A20,'Main File'!A:O,12,0),0)</f>
        <v>0</v>
      </c>
      <c r="I20" s="28">
        <f>IFERROR(+VLOOKUP("LEINSX"&amp;A20,'Main File'!A:O,13,0),0)</f>
        <v>0</v>
      </c>
      <c r="J20" s="28">
        <f>IFERROR(+VLOOKUP("LEINSX"&amp;A20,'Main File'!A:O,14,0),0)</f>
        <v>0.11490754994635327</v>
      </c>
      <c r="K20" s="28">
        <f>IFERROR(+VLOOKUP("LEINSX"&amp;A20,'Main File'!A:O,15,0),0)</f>
        <v>1.253208631722019</v>
      </c>
    </row>
    <row r="21" spans="1:11" x14ac:dyDescent="0.25">
      <c r="A21" s="9">
        <f t="shared" si="0"/>
        <v>43177</v>
      </c>
      <c r="B21" s="28">
        <f>IFERROR(+VLOOKUP("LEINSX"&amp;A21,'Main File'!A:O,6,0),0)</f>
        <v>1.7000603170884092</v>
      </c>
      <c r="C21" s="28">
        <f>IFERROR(+VLOOKUP("LEINSX"&amp;A21,'Main File'!A:O,7,0),0)</f>
        <v>0</v>
      </c>
      <c r="D21" s="28">
        <f>IFERROR(+VLOOKUP("LEINSX"&amp;A21,'Main File'!A:O,8,0),0)</f>
        <v>0</v>
      </c>
      <c r="E21" s="28">
        <f>IFERROR(+VLOOKUP("LEINSX"&amp;A21,'Main File'!A:O,9,0),0)</f>
        <v>0.12600444391787335</v>
      </c>
      <c r="F21" s="28">
        <f>IFERROR(+VLOOKUP("LEINSX"&amp;A21,'Main File'!A:O,10,0),0)</f>
        <v>1.8260647610062826</v>
      </c>
      <c r="G21" s="28">
        <f>IFERROR(+VLOOKUP("LEINSX"&amp;A21,'Main File'!A:O,11,0),0)</f>
        <v>1.1382951811850464</v>
      </c>
      <c r="H21" s="28">
        <f>IFERROR(+VLOOKUP("LEINSX"&amp;A21,'Main File'!A:O,12,0),0)</f>
        <v>0</v>
      </c>
      <c r="I21" s="28">
        <f>IFERROR(+VLOOKUP("LEINSX"&amp;A21,'Main File'!A:O,13,0),0)</f>
        <v>0</v>
      </c>
      <c r="J21" s="28">
        <f>IFERROR(+VLOOKUP("LEINSX"&amp;A21,'Main File'!A:O,14,0),0)</f>
        <v>0.1149113998467501</v>
      </c>
      <c r="K21" s="28">
        <f>IFERROR(+VLOOKUP("LEINSX"&amp;A21,'Main File'!A:O,15,0),0)</f>
        <v>1.2532065810317965</v>
      </c>
    </row>
    <row r="22" spans="1:11" x14ac:dyDescent="0.25">
      <c r="A22" s="9">
        <f t="shared" si="0"/>
        <v>43178</v>
      </c>
      <c r="B22" s="28">
        <f>IFERROR(+VLOOKUP("LEINSX"&amp;A22,'Main File'!A:O,6,0),0)</f>
        <v>1.7000572705404191</v>
      </c>
      <c r="C22" s="28">
        <f>IFERROR(+VLOOKUP("LEINSX"&amp;A22,'Main File'!A:O,7,0),0)</f>
        <v>0</v>
      </c>
      <c r="D22" s="28">
        <f>IFERROR(+VLOOKUP("LEINSX"&amp;A22,'Main File'!A:O,8,0),0)</f>
        <v>0</v>
      </c>
      <c r="E22" s="28">
        <f>IFERROR(+VLOOKUP("LEINSX"&amp;A22,'Main File'!A:O,9,0),0)</f>
        <v>0.12600383048718306</v>
      </c>
      <c r="F22" s="28">
        <f>IFERROR(+VLOOKUP("LEINSX"&amp;A22,'Main File'!A:O,10,0),0)</f>
        <v>1.8260611010276022</v>
      </c>
      <c r="G22" s="28">
        <f>IFERROR(+VLOOKUP("LEINSX"&amp;A22,'Main File'!A:O,11,0),0)</f>
        <v>1.1378318289211473</v>
      </c>
      <c r="H22" s="28">
        <f>IFERROR(+VLOOKUP("LEINSX"&amp;A22,'Main File'!A:O,12,0),0)</f>
        <v>0</v>
      </c>
      <c r="I22" s="28">
        <f>IFERROR(+VLOOKUP("LEINSX"&amp;A22,'Main File'!A:O,13,0),0)</f>
        <v>0</v>
      </c>
      <c r="J22" s="28">
        <f>IFERROR(+VLOOKUP("LEINSX"&amp;A22,'Main File'!A:O,14,0),0)</f>
        <v>0.1148305941346727</v>
      </c>
      <c r="K22" s="28">
        <f>IFERROR(+VLOOKUP("LEINSX"&amp;A22,'Main File'!A:O,15,0),0)</f>
        <v>1.2526624230558201</v>
      </c>
    </row>
    <row r="23" spans="1:11" x14ac:dyDescent="0.25">
      <c r="A23" s="9">
        <f t="shared" si="0"/>
        <v>43179</v>
      </c>
      <c r="B23" s="28">
        <f>IFERROR(+VLOOKUP("LEINSX"&amp;A23,'Main File'!A:O,6,0),0)</f>
        <v>1.7000538296343033</v>
      </c>
      <c r="C23" s="28">
        <f>IFERROR(+VLOOKUP("LEINSX"&amp;A23,'Main File'!A:O,7,0),0)</f>
        <v>0</v>
      </c>
      <c r="D23" s="28">
        <f>IFERROR(+VLOOKUP("LEINSX"&amp;A23,'Main File'!A:O,8,0),0)</f>
        <v>0</v>
      </c>
      <c r="E23" s="28">
        <f>IFERROR(+VLOOKUP("LEINSX"&amp;A23,'Main File'!A:O,9,0),0)</f>
        <v>0.1260067955079765</v>
      </c>
      <c r="F23" s="28">
        <f>IFERROR(+VLOOKUP("LEINSX"&amp;A23,'Main File'!A:O,10,0),0)</f>
        <v>1.8260606251422797</v>
      </c>
      <c r="G23" s="28">
        <f>IFERROR(+VLOOKUP("LEINSX"&amp;A23,'Main File'!A:O,11,0),0)</f>
        <v>1.1384665001584193</v>
      </c>
      <c r="H23" s="28">
        <f>IFERROR(+VLOOKUP("LEINSX"&amp;A23,'Main File'!A:O,12,0),0)</f>
        <v>0</v>
      </c>
      <c r="I23" s="28">
        <f>IFERROR(+VLOOKUP("LEINSX"&amp;A23,'Main File'!A:O,13,0),0)</f>
        <v>0</v>
      </c>
      <c r="J23" s="28">
        <f>IFERROR(+VLOOKUP("LEINSX"&amp;A23,'Main File'!A:O,14,0),0)</f>
        <v>0.11492834592704536</v>
      </c>
      <c r="K23" s="28">
        <f>IFERROR(+VLOOKUP("LEINSX"&amp;A23,'Main File'!A:O,15,0),0)</f>
        <v>1.2533948460854647</v>
      </c>
    </row>
    <row r="24" spans="1:11" x14ac:dyDescent="0.25">
      <c r="A24" s="9">
        <f t="shared" si="0"/>
        <v>43180</v>
      </c>
      <c r="B24" s="28">
        <f>IFERROR(+VLOOKUP("LEINSX"&amp;A24,'Main File'!A:O,6,0),0)</f>
        <v>1.7000559103938908</v>
      </c>
      <c r="C24" s="28">
        <f>IFERROR(+VLOOKUP("LEINSX"&amp;A24,'Main File'!A:O,7,0),0)</f>
        <v>0</v>
      </c>
      <c r="D24" s="28">
        <f>IFERROR(+VLOOKUP("LEINSX"&amp;A24,'Main File'!A:O,8,0),0)</f>
        <v>0</v>
      </c>
      <c r="E24" s="28">
        <f>IFERROR(+VLOOKUP("LEINSX"&amp;A24,'Main File'!A:O,9,0),0)</f>
        <v>0.1260025505605212</v>
      </c>
      <c r="F24" s="28">
        <f>IFERROR(+VLOOKUP("LEINSX"&amp;A24,'Main File'!A:O,10,0),0)</f>
        <v>1.8260584609544119</v>
      </c>
      <c r="G24" s="28">
        <f>IFERROR(+VLOOKUP("LEINSX"&amp;A24,'Main File'!A:O,11,0),0)</f>
        <v>1.1386101987228605</v>
      </c>
      <c r="H24" s="28">
        <f>IFERROR(+VLOOKUP("LEINSX"&amp;A24,'Main File'!A:O,12,0),0)</f>
        <v>0</v>
      </c>
      <c r="I24" s="28">
        <f>IFERROR(+VLOOKUP("LEINSX"&amp;A24,'Main File'!A:O,13,0),0)</f>
        <v>0</v>
      </c>
      <c r="J24" s="28">
        <f>IFERROR(+VLOOKUP("LEINSX"&amp;A24,'Main File'!A:O,14,0),0)</f>
        <v>0.11496601015392914</v>
      </c>
      <c r="K24" s="28">
        <f>IFERROR(+VLOOKUP("LEINSX"&amp;A24,'Main File'!A:O,15,0),0)</f>
        <v>1.2535762088767897</v>
      </c>
    </row>
    <row r="25" spans="1:11" x14ac:dyDescent="0.25">
      <c r="A25" s="9">
        <f t="shared" si="0"/>
        <v>43181</v>
      </c>
      <c r="B25" s="28">
        <f>IFERROR(+VLOOKUP("LEINSX"&amp;A25,'Main File'!A:O,6,0),0)</f>
        <v>1.7000593941552768</v>
      </c>
      <c r="C25" s="28">
        <f>IFERROR(+VLOOKUP("LEINSX"&amp;A25,'Main File'!A:O,7,0),0)</f>
        <v>0</v>
      </c>
      <c r="D25" s="28">
        <f>IFERROR(+VLOOKUP("LEINSX"&amp;A25,'Main File'!A:O,8,0),0)</f>
        <v>0</v>
      </c>
      <c r="E25" s="28">
        <f>IFERROR(+VLOOKUP("LEINSX"&amp;A25,'Main File'!A:O,9,0),0)</f>
        <v>0.12600963186659078</v>
      </c>
      <c r="F25" s="28">
        <f>IFERROR(+VLOOKUP("LEINSX"&amp;A25,'Main File'!A:O,10,0),0)</f>
        <v>1.8260690260218677</v>
      </c>
      <c r="G25" s="28">
        <f>IFERROR(+VLOOKUP("LEINSX"&amp;A25,'Main File'!A:O,11,0),0)</f>
        <v>1.1381132571500796</v>
      </c>
      <c r="H25" s="28">
        <f>IFERROR(+VLOOKUP("LEINSX"&amp;A25,'Main File'!A:O,12,0),0)</f>
        <v>0</v>
      </c>
      <c r="I25" s="28">
        <f>IFERROR(+VLOOKUP("LEINSX"&amp;A25,'Main File'!A:O,13,0),0)</f>
        <v>0</v>
      </c>
      <c r="J25" s="28">
        <f>IFERROR(+VLOOKUP("LEINSX"&amp;A25,'Main File'!A:O,14,0),0)</f>
        <v>0.11485073221321482</v>
      </c>
      <c r="K25" s="28">
        <f>IFERROR(+VLOOKUP("LEINSX"&amp;A25,'Main File'!A:O,15,0),0)</f>
        <v>1.2529639893632945</v>
      </c>
    </row>
    <row r="26" spans="1:11" x14ac:dyDescent="0.25">
      <c r="A26" s="9">
        <f t="shared" si="0"/>
        <v>43182</v>
      </c>
      <c r="B26" s="28">
        <f>IFERROR(+VLOOKUP("LEINSX"&amp;A26,'Main File'!A:O,6,0),0)</f>
        <v>1.7000581397819983</v>
      </c>
      <c r="C26" s="28">
        <f>IFERROR(+VLOOKUP("LEINSX"&amp;A26,'Main File'!A:O,7,0),0)</f>
        <v>0</v>
      </c>
      <c r="D26" s="28">
        <f>IFERROR(+VLOOKUP("LEINSX"&amp;A26,'Main File'!A:O,8,0),0)</f>
        <v>0</v>
      </c>
      <c r="E26" s="28">
        <f>IFERROR(+VLOOKUP("LEINSX"&amp;A26,'Main File'!A:O,9,0),0)</f>
        <v>0.12600882943658412</v>
      </c>
      <c r="F26" s="28">
        <f>IFERROR(+VLOOKUP("LEINSX"&amp;A26,'Main File'!A:O,10,0),0)</f>
        <v>1.8260669692185825</v>
      </c>
      <c r="G26" s="28">
        <f>IFERROR(+VLOOKUP("LEINSX"&amp;A26,'Main File'!A:O,11,0),0)</f>
        <v>1.1375985611588197</v>
      </c>
      <c r="H26" s="28">
        <f>IFERROR(+VLOOKUP("LEINSX"&amp;A26,'Main File'!A:O,12,0),0)</f>
        <v>0</v>
      </c>
      <c r="I26" s="28">
        <f>IFERROR(+VLOOKUP("LEINSX"&amp;A26,'Main File'!A:O,13,0),0)</f>
        <v>0</v>
      </c>
      <c r="J26" s="28">
        <f>IFERROR(+VLOOKUP("LEINSX"&amp;A26,'Main File'!A:O,14,0),0)</f>
        <v>0.11475846975094157</v>
      </c>
      <c r="K26" s="28">
        <f>IFERROR(+VLOOKUP("LEINSX"&amp;A26,'Main File'!A:O,15,0),0)</f>
        <v>1.2523570309097614</v>
      </c>
    </row>
    <row r="27" spans="1:11" x14ac:dyDescent="0.25">
      <c r="A27" s="9">
        <f t="shared" si="0"/>
        <v>43183</v>
      </c>
      <c r="B27" s="28">
        <f>IFERROR(+VLOOKUP("LEINSX"&amp;A27,'Main File'!A:O,6,0),0)</f>
        <v>1.7000649394707408</v>
      </c>
      <c r="C27" s="28">
        <f>IFERROR(+VLOOKUP("LEINSX"&amp;A27,'Main File'!A:O,7,0),0)</f>
        <v>0</v>
      </c>
      <c r="D27" s="28">
        <f>IFERROR(+VLOOKUP("LEINSX"&amp;A27,'Main File'!A:O,8,0),0)</f>
        <v>0</v>
      </c>
      <c r="E27" s="28">
        <f>IFERROR(+VLOOKUP("LEINSX"&amp;A27,'Main File'!A:O,9,0),0)</f>
        <v>0.12600299856125854</v>
      </c>
      <c r="F27" s="28">
        <f>IFERROR(+VLOOKUP("LEINSX"&amp;A27,'Main File'!A:O,10,0),0)</f>
        <v>1.8260679380319993</v>
      </c>
      <c r="G27" s="28">
        <f>IFERROR(+VLOOKUP("LEINSX"&amp;A27,'Main File'!A:O,11,0),0)</f>
        <v>1.1383338864366561</v>
      </c>
      <c r="H27" s="28">
        <f>IFERROR(+VLOOKUP("LEINSX"&amp;A27,'Main File'!A:O,12,0),0)</f>
        <v>0</v>
      </c>
      <c r="I27" s="28">
        <f>IFERROR(+VLOOKUP("LEINSX"&amp;A27,'Main File'!A:O,13,0),0)</f>
        <v>0</v>
      </c>
      <c r="J27" s="28">
        <f>IFERROR(+VLOOKUP("LEINSX"&amp;A27,'Main File'!A:O,14,0),0)</f>
        <v>0.11490210660061601</v>
      </c>
      <c r="K27" s="28">
        <f>IFERROR(+VLOOKUP("LEINSX"&amp;A27,'Main File'!A:O,15,0),0)</f>
        <v>1.2532359930372721</v>
      </c>
    </row>
    <row r="28" spans="1:11" x14ac:dyDescent="0.25">
      <c r="A28" s="9">
        <f t="shared" si="0"/>
        <v>43184</v>
      </c>
      <c r="B28" s="28">
        <f>IFERROR(+VLOOKUP("LEINSX"&amp;A28,'Main File'!A:O,6,0),0)</f>
        <v>1.7000552468345045</v>
      </c>
      <c r="C28" s="28">
        <f>IFERROR(+VLOOKUP("LEINSX"&amp;A28,'Main File'!A:O,7,0),0)</f>
        <v>0</v>
      </c>
      <c r="D28" s="28">
        <f>IFERROR(+VLOOKUP("LEINSX"&amp;A28,'Main File'!A:O,8,0),0)</f>
        <v>0</v>
      </c>
      <c r="E28" s="28">
        <f>IFERROR(+VLOOKUP("LEINSX"&amp;A28,'Main File'!A:O,9,0),0)</f>
        <v>0.12600252824012639</v>
      </c>
      <c r="F28" s="28">
        <f>IFERROR(+VLOOKUP("LEINSX"&amp;A28,'Main File'!A:O,10,0),0)</f>
        <v>1.826057775074631</v>
      </c>
      <c r="G28" s="28">
        <f>IFERROR(+VLOOKUP("LEINSX"&amp;A28,'Main File'!A:O,11,0),0)</f>
        <v>1.1383713256605377</v>
      </c>
      <c r="H28" s="28">
        <f>IFERROR(+VLOOKUP("LEINSX"&amp;A28,'Main File'!A:O,12,0),0)</f>
        <v>0</v>
      </c>
      <c r="I28" s="28">
        <f>IFERROR(+VLOOKUP("LEINSX"&amp;A28,'Main File'!A:O,13,0),0)</f>
        <v>0</v>
      </c>
      <c r="J28" s="28">
        <f>IFERROR(+VLOOKUP("LEINSX"&amp;A28,'Main File'!A:O,14,0),0)</f>
        <v>0.11490588567259546</v>
      </c>
      <c r="K28" s="28">
        <f>IFERROR(+VLOOKUP("LEINSX"&amp;A28,'Main File'!A:O,15,0),0)</f>
        <v>1.2532772113331332</v>
      </c>
    </row>
    <row r="29" spans="1:11" x14ac:dyDescent="0.25">
      <c r="A29" s="9">
        <f t="shared" si="0"/>
        <v>43185</v>
      </c>
      <c r="B29" s="28">
        <f>IFERROR(+VLOOKUP("LEINSX"&amp;A29,'Main File'!A:O,6,0),0)</f>
        <v>1.7000534828417231</v>
      </c>
      <c r="C29" s="28">
        <f>IFERROR(+VLOOKUP("LEINSX"&amp;A29,'Main File'!A:O,7,0),0)</f>
        <v>0</v>
      </c>
      <c r="D29" s="28">
        <f>IFERROR(+VLOOKUP("LEINSX"&amp;A29,'Main File'!A:O,8,0),0)</f>
        <v>0</v>
      </c>
      <c r="E29" s="28">
        <f>IFERROR(+VLOOKUP("LEINSX"&amp;A29,'Main File'!A:O,9,0),0)</f>
        <v>0.12601172435368035</v>
      </c>
      <c r="F29" s="28">
        <f>IFERROR(+VLOOKUP("LEINSX"&amp;A29,'Main File'!A:O,10,0),0)</f>
        <v>1.8260652071954033</v>
      </c>
      <c r="G29" s="28">
        <f>IFERROR(+VLOOKUP("LEINSX"&amp;A29,'Main File'!A:O,11,0),0)</f>
        <v>1.1392487579935038</v>
      </c>
      <c r="H29" s="28">
        <f>IFERROR(+VLOOKUP("LEINSX"&amp;A29,'Main File'!A:O,12,0),0)</f>
        <v>0</v>
      </c>
      <c r="I29" s="28">
        <f>IFERROR(+VLOOKUP("LEINSX"&amp;A29,'Main File'!A:O,13,0),0)</f>
        <v>0</v>
      </c>
      <c r="J29" s="28">
        <f>IFERROR(+VLOOKUP("LEINSX"&amp;A29,'Main File'!A:O,14,0),0)</f>
        <v>0.11504025716195929</v>
      </c>
      <c r="K29" s="28">
        <f>IFERROR(+VLOOKUP("LEINSX"&amp;A29,'Main File'!A:O,15,0),0)</f>
        <v>1.2542890151554631</v>
      </c>
    </row>
    <row r="30" spans="1:11" x14ac:dyDescent="0.25">
      <c r="A30" s="9">
        <f t="shared" si="0"/>
        <v>43186</v>
      </c>
      <c r="B30" s="28">
        <f>IFERROR(+VLOOKUP("LEINSX"&amp;A30,'Main File'!A:O,6,0),0)</f>
        <v>0</v>
      </c>
      <c r="C30" s="28">
        <f>IFERROR(+VLOOKUP("LEINSX"&amp;A30,'Main File'!A:O,7,0),0)</f>
        <v>0</v>
      </c>
      <c r="D30" s="28">
        <f>IFERROR(+VLOOKUP("LEINSX"&amp;A30,'Main File'!A:O,8,0),0)</f>
        <v>0</v>
      </c>
      <c r="E30" s="28">
        <f>IFERROR(+VLOOKUP("LEINSX"&amp;A30,'Main File'!A:O,9,0),0)</f>
        <v>0</v>
      </c>
      <c r="F30" s="28">
        <f>IFERROR(+VLOOKUP("LEINSX"&amp;A30,'Main File'!A:O,10,0),0)</f>
        <v>0</v>
      </c>
      <c r="G30" s="28">
        <f>IFERROR(+VLOOKUP("LEINSX"&amp;A30,'Main File'!A:O,11,0),0)</f>
        <v>0</v>
      </c>
      <c r="H30" s="28">
        <f>IFERROR(+VLOOKUP("LEINSX"&amp;A30,'Main File'!A:O,12,0),0)</f>
        <v>0</v>
      </c>
      <c r="I30" s="28">
        <f>IFERROR(+VLOOKUP("LEINSX"&amp;A30,'Main File'!A:O,13,0),0)</f>
        <v>0</v>
      </c>
      <c r="J30" s="28">
        <f>IFERROR(+VLOOKUP("LEINSX"&amp;A30,'Main File'!A:O,14,0),0)</f>
        <v>0</v>
      </c>
      <c r="K30" s="28">
        <f>IFERROR(+VLOOKUP("LEINSX"&amp;A30,'Main File'!A:O,15,0),0)</f>
        <v>0</v>
      </c>
    </row>
    <row r="31" spans="1:11" x14ac:dyDescent="0.25">
      <c r="A31" s="9">
        <f t="shared" si="0"/>
        <v>43187</v>
      </c>
      <c r="B31" s="28">
        <f>IFERROR(+VLOOKUP("LEINSX"&amp;A31,'Main File'!A:O,6,0),0)</f>
        <v>0</v>
      </c>
      <c r="C31" s="28">
        <f>IFERROR(+VLOOKUP("LEINSX"&amp;A31,'Main File'!A:O,7,0),0)</f>
        <v>0</v>
      </c>
      <c r="D31" s="28">
        <f>IFERROR(+VLOOKUP("LEINSX"&amp;A31,'Main File'!A:O,8,0),0)</f>
        <v>0</v>
      </c>
      <c r="E31" s="28">
        <f>IFERROR(+VLOOKUP("LEINSX"&amp;A31,'Main File'!A:O,9,0),0)</f>
        <v>0</v>
      </c>
      <c r="F31" s="28">
        <f>IFERROR(+VLOOKUP("LEINSX"&amp;A31,'Main File'!A:O,10,0),0)</f>
        <v>0</v>
      </c>
      <c r="G31" s="28">
        <f>IFERROR(+VLOOKUP("LEINSX"&amp;A31,'Main File'!A:O,11,0),0)</f>
        <v>0</v>
      </c>
      <c r="H31" s="28">
        <f>IFERROR(+VLOOKUP("LEINSX"&amp;A31,'Main File'!A:O,12,0),0)</f>
        <v>0</v>
      </c>
      <c r="I31" s="28">
        <f>IFERROR(+VLOOKUP("LEINSX"&amp;A31,'Main File'!A:O,13,0),0)</f>
        <v>0</v>
      </c>
      <c r="J31" s="28">
        <f>IFERROR(+VLOOKUP("LEINSX"&amp;A31,'Main File'!A:O,14,0),0)</f>
        <v>0</v>
      </c>
      <c r="K31" s="28">
        <f>IFERROR(+VLOOKUP("LEINSX"&amp;A31,'Main File'!A:O,15,0),0)</f>
        <v>0</v>
      </c>
    </row>
    <row r="32" spans="1:11" x14ac:dyDescent="0.25">
      <c r="A32" s="9">
        <f t="shared" si="0"/>
        <v>43188</v>
      </c>
      <c r="B32" s="28">
        <f>IFERROR(+VLOOKUP("LEINSX"&amp;A32,'Main File'!A:O,6,0),0)</f>
        <v>0</v>
      </c>
      <c r="C32" s="28">
        <f>IFERROR(+VLOOKUP("LEINSX"&amp;A32,'Main File'!A:O,7,0),0)</f>
        <v>0</v>
      </c>
      <c r="D32" s="28">
        <f>IFERROR(+VLOOKUP("LEINSX"&amp;A32,'Main File'!A:O,8,0),0)</f>
        <v>0</v>
      </c>
      <c r="E32" s="28">
        <f>IFERROR(+VLOOKUP("LEINSX"&amp;A32,'Main File'!A:O,9,0),0)</f>
        <v>0</v>
      </c>
      <c r="F32" s="28">
        <f>IFERROR(+VLOOKUP("LEINSX"&amp;A32,'Main File'!A:O,10,0),0)</f>
        <v>0</v>
      </c>
      <c r="G32" s="28">
        <f>IFERROR(+VLOOKUP("LEINSX"&amp;A32,'Main File'!A:O,11,0),0)</f>
        <v>0</v>
      </c>
      <c r="H32" s="28">
        <f>IFERROR(+VLOOKUP("LEINSX"&amp;A32,'Main File'!A:O,12,0),0)</f>
        <v>0</v>
      </c>
      <c r="I32" s="28">
        <f>IFERROR(+VLOOKUP("LEINSX"&amp;A32,'Main File'!A:O,13,0),0)</f>
        <v>0</v>
      </c>
      <c r="J32" s="28">
        <f>IFERROR(+VLOOKUP("LEINSX"&amp;A32,'Main File'!A:O,14,0),0)</f>
        <v>0</v>
      </c>
      <c r="K32" s="28">
        <f>IFERROR(+VLOOKUP("LEINSX"&amp;A32,'Main File'!A:O,15,0),0)</f>
        <v>0</v>
      </c>
    </row>
    <row r="33" spans="1:11" x14ac:dyDescent="0.25">
      <c r="A33" s="9">
        <f t="shared" si="0"/>
        <v>43189</v>
      </c>
      <c r="B33" s="28">
        <f>IFERROR(+VLOOKUP("LEINSX"&amp;A33,'Main File'!A:O,6,0),0)</f>
        <v>0</v>
      </c>
      <c r="C33" s="28">
        <f>IFERROR(+VLOOKUP("LEINSX"&amp;A33,'Main File'!A:O,7,0),0)</f>
        <v>0</v>
      </c>
      <c r="D33" s="28">
        <f>IFERROR(+VLOOKUP("LEINSX"&amp;A33,'Main File'!A:O,8,0),0)</f>
        <v>0</v>
      </c>
      <c r="E33" s="28">
        <f>IFERROR(+VLOOKUP("LEINSX"&amp;A33,'Main File'!A:O,9,0),0)</f>
        <v>0</v>
      </c>
      <c r="F33" s="28">
        <f>IFERROR(+VLOOKUP("LEINSX"&amp;A33,'Main File'!A:O,10,0),0)</f>
        <v>0</v>
      </c>
      <c r="G33" s="28">
        <f>IFERROR(+VLOOKUP("LEINSX"&amp;A33,'Main File'!A:O,11,0),0)</f>
        <v>0</v>
      </c>
      <c r="H33" s="28">
        <f>IFERROR(+VLOOKUP("LEINSX"&amp;A33,'Main File'!A:O,12,0),0)</f>
        <v>0</v>
      </c>
      <c r="I33" s="28">
        <f>IFERROR(+VLOOKUP("LEINSX"&amp;A33,'Main File'!A:O,13,0),0)</f>
        <v>0</v>
      </c>
      <c r="J33" s="28">
        <f>IFERROR(+VLOOKUP("LEINSX"&amp;A33,'Main File'!A:O,14,0),0)</f>
        <v>0</v>
      </c>
      <c r="K33" s="28">
        <f>IFERROR(+VLOOKUP("LEINSX"&amp;A33,'Main File'!A:O,15,0),0)</f>
        <v>0</v>
      </c>
    </row>
    <row r="34" spans="1:11" x14ac:dyDescent="0.25">
      <c r="A34" s="9">
        <f t="shared" si="0"/>
        <v>43190</v>
      </c>
      <c r="B34" s="28">
        <f>IFERROR(+VLOOKUP("LEINSX"&amp;A34,'Main File'!A:O,6,0),0)</f>
        <v>0</v>
      </c>
      <c r="C34" s="28">
        <f>IFERROR(+VLOOKUP("LEINSX"&amp;A34,'Main File'!A:O,7,0),0)</f>
        <v>0</v>
      </c>
      <c r="D34" s="28">
        <f>IFERROR(+VLOOKUP("LEINSX"&amp;A34,'Main File'!A:O,8,0),0)</f>
        <v>0</v>
      </c>
      <c r="E34" s="28">
        <f>IFERROR(+VLOOKUP("LEINSX"&amp;A34,'Main File'!A:O,9,0),0)</f>
        <v>0</v>
      </c>
      <c r="F34" s="28">
        <f>IFERROR(+VLOOKUP("LEINSX"&amp;A34,'Main File'!A:O,10,0),0)</f>
        <v>0</v>
      </c>
      <c r="G34" s="28">
        <f>IFERROR(+VLOOKUP("LEINSX"&amp;A34,'Main File'!A:O,11,0),0)</f>
        <v>0</v>
      </c>
      <c r="H34" s="28">
        <f>IFERROR(+VLOOKUP("LEINSX"&amp;A34,'Main File'!A:O,12,0),0)</f>
        <v>0</v>
      </c>
      <c r="I34" s="28">
        <f>IFERROR(+VLOOKUP("LEINSX"&amp;A34,'Main File'!A:O,13,0),0)</f>
        <v>0</v>
      </c>
      <c r="J34" s="28">
        <f>IFERROR(+VLOOKUP("LEINSX"&amp;A34,'Main File'!A:O,14,0),0)</f>
        <v>0</v>
      </c>
      <c r="K34" s="28">
        <f>IFERROR(+VLOOKUP("LEINSX"&amp;A34,'Main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Midcap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IFERROR(+VLOOKUP("LEMIDF"&amp;A4,'Main File'!A:O,6,0),0)</f>
        <v>2.3392462240346932</v>
      </c>
      <c r="C4" s="28">
        <f>IFERROR(+VLOOKUP("LEMIDF"&amp;A4,'Main File'!A:O,7,0),0)</f>
        <v>0.3000219005277201</v>
      </c>
      <c r="D4" s="28">
        <f>IFERROR(+VLOOKUP("LEMIDF"&amp;A4,'Main File'!A:O,8,0),0)</f>
        <v>0.2</v>
      </c>
      <c r="E4" s="28">
        <f>IFERROR(+VLOOKUP("LEMIDF"&amp;A4,'Main File'!A:O,9,0),0)</f>
        <v>6.1053549627440869E-2</v>
      </c>
      <c r="F4" s="28">
        <f>IFERROR(+VLOOKUP("LEMIDF"&amp;A4,'Main File'!A:O,10,0),0)</f>
        <v>2.9003216741898541</v>
      </c>
      <c r="G4" s="28">
        <f>IFERROR(+VLOOKUP("LEMIDF"&amp;A4,'Main File'!A:O,11,0),0)</f>
        <v>0.32967382155226804</v>
      </c>
      <c r="H4" s="28">
        <f>IFERROR(+VLOOKUP("LEMIDF"&amp;A4,'Main File'!A:O,12,0),0)</f>
        <v>0</v>
      </c>
      <c r="I4" s="28">
        <f>IFERROR(+VLOOKUP("LEMIDF"&amp;A4,'Main File'!A:O,13,0),0)</f>
        <v>0.2</v>
      </c>
      <c r="J4" s="28">
        <f>IFERROR(+VLOOKUP("LEMIDF"&amp;A4,'Main File'!A:O,14,0),0)</f>
        <v>5.9341457787268632E-2</v>
      </c>
      <c r="K4" s="28">
        <f>IFERROR(+VLOOKUP("LEMIDF"&amp;A4,'Main File'!A:O,15,0),0)</f>
        <v>0.58901527933953668</v>
      </c>
    </row>
    <row r="5" spans="1:14" x14ac:dyDescent="0.25">
      <c r="A5" s="9">
        <v>43161</v>
      </c>
      <c r="B5" s="28">
        <f>IFERROR(+VLOOKUP("LEMIDF"&amp;A5,'Main File'!A:O,6,0),0)</f>
        <v>2.3389527074850069</v>
      </c>
      <c r="C5" s="28">
        <f>IFERROR(+VLOOKUP("LEMIDF"&amp;A5,'Main File'!A:O,7,0),0)</f>
        <v>0.30002179635111353</v>
      </c>
      <c r="D5" s="28">
        <f>IFERROR(+VLOOKUP("LEMIDF"&amp;A5,'Main File'!A:O,8,0),0)</f>
        <v>0.2</v>
      </c>
      <c r="E5" s="28">
        <f>IFERROR(+VLOOKUP("LEMIDF"&amp;A5,'Main File'!A:O,9,0),0)</f>
        <v>6.1000754645800251E-2</v>
      </c>
      <c r="F5" s="28">
        <f>IFERROR(+VLOOKUP("LEMIDF"&amp;A5,'Main File'!A:O,10,0),0)</f>
        <v>2.8999752584819212</v>
      </c>
      <c r="G5" s="28">
        <f>IFERROR(+VLOOKUP("LEMIDF"&amp;A5,'Main File'!A:O,11,0),0)</f>
        <v>0.32944270975781537</v>
      </c>
      <c r="H5" s="28">
        <f>IFERROR(+VLOOKUP("LEMIDF"&amp;A5,'Main File'!A:O,12,0),0)</f>
        <v>0</v>
      </c>
      <c r="I5" s="28">
        <f>IFERROR(+VLOOKUP("LEMIDF"&amp;A5,'Main File'!A:O,13,0),0)</f>
        <v>0.2</v>
      </c>
      <c r="J5" s="28">
        <f>IFERROR(+VLOOKUP("LEMIDF"&amp;A5,'Main File'!A:O,14,0),0)</f>
        <v>5.9299151643955425E-2</v>
      </c>
      <c r="K5" s="28">
        <f>IFERROR(+VLOOKUP("LEMIDF"&amp;A5,'Main File'!A:O,15,0),0)</f>
        <v>0.58874186140177076</v>
      </c>
    </row>
    <row r="6" spans="1:14" x14ac:dyDescent="0.25">
      <c r="A6" s="9">
        <f>+A5+1</f>
        <v>43162</v>
      </c>
      <c r="B6" s="28">
        <f>IFERROR(+VLOOKUP("LEMIDF"&amp;A6,'Main File'!A:O,6,0),0)</f>
        <v>2.3389573803228485</v>
      </c>
      <c r="C6" s="28">
        <f>IFERROR(+VLOOKUP("LEMIDF"&amp;A6,'Main File'!A:O,7,0),0)</f>
        <v>0.30002178223944609</v>
      </c>
      <c r="D6" s="28">
        <f>IFERROR(+VLOOKUP("LEMIDF"&amp;A6,'Main File'!A:O,8,0),0)</f>
        <v>0.2</v>
      </c>
      <c r="E6" s="28">
        <f>IFERROR(+VLOOKUP("LEMIDF"&amp;A6,'Main File'!A:O,9,0),0)</f>
        <v>6.100154827895319E-2</v>
      </c>
      <c r="F6" s="28">
        <f>IFERROR(+VLOOKUP("LEMIDF"&amp;A6,'Main File'!A:O,10,0),0)</f>
        <v>2.8999807108412479</v>
      </c>
      <c r="G6" s="28">
        <f>IFERROR(+VLOOKUP("LEMIDF"&amp;A6,'Main File'!A:O,11,0),0)</f>
        <v>0.32944776025241201</v>
      </c>
      <c r="H6" s="28">
        <f>IFERROR(+VLOOKUP("LEMIDF"&amp;A6,'Main File'!A:O,12,0),0)</f>
        <v>0</v>
      </c>
      <c r="I6" s="28">
        <f>IFERROR(+VLOOKUP("LEMIDF"&amp;A6,'Main File'!A:O,13,0),0)</f>
        <v>0.2</v>
      </c>
      <c r="J6" s="28">
        <f>IFERROR(+VLOOKUP("LEMIDF"&amp;A6,'Main File'!A:O,14,0),0)</f>
        <v>5.9300859022829992E-2</v>
      </c>
      <c r="K6" s="28">
        <f>IFERROR(+VLOOKUP("LEMIDF"&amp;A6,'Main File'!A:O,15,0),0)</f>
        <v>0.58874861927524202</v>
      </c>
    </row>
    <row r="7" spans="1:14" x14ac:dyDescent="0.25">
      <c r="A7" s="9">
        <f t="shared" ref="A7:A34" si="0">+A6+1</f>
        <v>43163</v>
      </c>
      <c r="B7" s="28">
        <f>IFERROR(+VLOOKUP("LEMIDF"&amp;A7,'Main File'!A:O,6,0),0)</f>
        <v>2.3389623475260595</v>
      </c>
      <c r="C7" s="28">
        <f>IFERROR(+VLOOKUP("LEMIDF"&amp;A7,'Main File'!A:O,7,0),0)</f>
        <v>0.30002176672022296</v>
      </c>
      <c r="D7" s="28">
        <f>IFERROR(+VLOOKUP("LEMIDF"&amp;A7,'Main File'!A:O,8,0),0)</f>
        <v>0.2</v>
      </c>
      <c r="E7" s="28">
        <f>IFERROR(+VLOOKUP("LEMIDF"&amp;A7,'Main File'!A:O,9,0),0)</f>
        <v>6.1002647398424349E-2</v>
      </c>
      <c r="F7" s="28">
        <f>IFERROR(+VLOOKUP("LEMIDF"&amp;A7,'Main File'!A:O,10,0),0)</f>
        <v>2.899986761644707</v>
      </c>
      <c r="G7" s="28">
        <f>IFERROR(+VLOOKUP("LEMIDF"&amp;A7,'Main File'!A:O,11,0),0)</f>
        <v>0.32945195060181026</v>
      </c>
      <c r="H7" s="28">
        <f>IFERROR(+VLOOKUP("LEMIDF"&amp;A7,'Main File'!A:O,12,0),0)</f>
        <v>0</v>
      </c>
      <c r="I7" s="28">
        <f>IFERROR(+VLOOKUP("LEMIDF"&amp;A7,'Main File'!A:O,13,0),0)</f>
        <v>0.2</v>
      </c>
      <c r="J7" s="28">
        <f>IFERROR(+VLOOKUP("LEMIDF"&amp;A7,'Main File'!A:O,14,0),0)</f>
        <v>5.9300846891711834E-2</v>
      </c>
      <c r="K7" s="28">
        <f>IFERROR(+VLOOKUP("LEMIDF"&amp;A7,'Main File'!A:O,15,0),0)</f>
        <v>0.58875279749352205</v>
      </c>
    </row>
    <row r="8" spans="1:14" x14ac:dyDescent="0.25">
      <c r="A8" s="9">
        <f t="shared" si="0"/>
        <v>43164</v>
      </c>
      <c r="B8" s="28">
        <f>IFERROR(+VLOOKUP("LEMIDF"&amp;A8,'Main File'!A:O,6,0),0)</f>
        <v>2.3398251186600949</v>
      </c>
      <c r="C8" s="28">
        <f>IFERROR(+VLOOKUP("LEMIDF"&amp;A8,'Main File'!A:O,7,0),0)</f>
        <v>0.30002189770764892</v>
      </c>
      <c r="D8" s="28">
        <f>IFERROR(+VLOOKUP("LEMIDF"&amp;A8,'Main File'!A:O,8,0),0)</f>
        <v>0.2</v>
      </c>
      <c r="E8" s="28">
        <f>IFERROR(+VLOOKUP("LEMIDF"&amp;A8,'Main File'!A:O,9,0),0)</f>
        <v>6.1157909283124381E-2</v>
      </c>
      <c r="F8" s="28">
        <f>IFERROR(+VLOOKUP("LEMIDF"&amp;A8,'Main File'!A:O,10,0),0)</f>
        <v>2.9010049256508683</v>
      </c>
      <c r="G8" s="28">
        <f>IFERROR(+VLOOKUP("LEMIDF"&amp;A8,'Main File'!A:O,11,0),0)</f>
        <v>0.33022166115384494</v>
      </c>
      <c r="H8" s="28">
        <f>IFERROR(+VLOOKUP("LEMIDF"&amp;A8,'Main File'!A:O,12,0),0)</f>
        <v>0</v>
      </c>
      <c r="I8" s="28">
        <f>IFERROR(+VLOOKUP("LEMIDF"&amp;A8,'Main File'!A:O,13,0),0)</f>
        <v>0.2</v>
      </c>
      <c r="J8" s="28">
        <f>IFERROR(+VLOOKUP("LEMIDF"&amp;A8,'Main File'!A:O,14,0),0)</f>
        <v>5.9439496148682346E-2</v>
      </c>
      <c r="K8" s="28">
        <f>IFERROR(+VLOOKUP("LEMIDF"&amp;A8,'Main File'!A:O,15,0),0)</f>
        <v>0.58966115730252733</v>
      </c>
    </row>
    <row r="9" spans="1:14" x14ac:dyDescent="0.25">
      <c r="A9" s="9">
        <f t="shared" si="0"/>
        <v>43165</v>
      </c>
      <c r="B9" s="28">
        <f>IFERROR(+VLOOKUP("LEMIDF"&amp;A9,'Main File'!A:O,6,0),0)</f>
        <v>2.3403934070525225</v>
      </c>
      <c r="C9" s="28">
        <f>IFERROR(+VLOOKUP("LEMIDF"&amp;A9,'Main File'!A:O,7,0),0)</f>
        <v>0.30002191892426455</v>
      </c>
      <c r="D9" s="28">
        <f>IFERROR(+VLOOKUP("LEMIDF"&amp;A9,'Main File'!A:O,8,0),0)</f>
        <v>0.2</v>
      </c>
      <c r="E9" s="28">
        <f>IFERROR(+VLOOKUP("LEMIDF"&amp;A9,'Main File'!A:O,9,0),0)</f>
        <v>6.1260318593611633E-2</v>
      </c>
      <c r="F9" s="28">
        <f>IFERROR(+VLOOKUP("LEMIDF"&amp;A9,'Main File'!A:O,10,0),0)</f>
        <v>2.9016756445703988</v>
      </c>
      <c r="G9" s="28">
        <f>IFERROR(+VLOOKUP("LEMIDF"&amp;A9,'Main File'!A:O,11,0),0)</f>
        <v>0.33080923631038101</v>
      </c>
      <c r="H9" s="28">
        <f>IFERROR(+VLOOKUP("LEMIDF"&amp;A9,'Main File'!A:O,12,0),0)</f>
        <v>0</v>
      </c>
      <c r="I9" s="28">
        <f>IFERROR(+VLOOKUP("LEMIDF"&amp;A9,'Main File'!A:O,13,0),0)</f>
        <v>0.2</v>
      </c>
      <c r="J9" s="28">
        <f>IFERROR(+VLOOKUP("LEMIDF"&amp;A9,'Main File'!A:O,14,0),0)</f>
        <v>5.9546000451971733E-2</v>
      </c>
      <c r="K9" s="28">
        <f>IFERROR(+VLOOKUP("LEMIDF"&amp;A9,'Main File'!A:O,15,0),0)</f>
        <v>0.5903552367623528</v>
      </c>
    </row>
    <row r="10" spans="1:14" x14ac:dyDescent="0.25">
      <c r="A10" s="9">
        <f t="shared" si="0"/>
        <v>43166</v>
      </c>
      <c r="B10" s="28">
        <f>IFERROR(+VLOOKUP("LEMIDF"&amp;A10,'Main File'!A:O,6,0),0)</f>
        <v>2.3411240505431725</v>
      </c>
      <c r="C10" s="28">
        <f>IFERROR(+VLOOKUP("LEMIDF"&amp;A10,'Main File'!A:O,7,0),0)</f>
        <v>0.30002180156477942</v>
      </c>
      <c r="D10" s="28">
        <f>IFERROR(+VLOOKUP("LEMIDF"&amp;A10,'Main File'!A:O,8,0),0)</f>
        <v>0.2</v>
      </c>
      <c r="E10" s="28">
        <f>IFERROR(+VLOOKUP("LEMIDF"&amp;A10,'Main File'!A:O,9,0),0)</f>
        <v>6.1391414586316272E-2</v>
      </c>
      <c r="F10" s="28">
        <f>IFERROR(+VLOOKUP("LEMIDF"&amp;A10,'Main File'!A:O,10,0),0)</f>
        <v>2.9025372666942686</v>
      </c>
      <c r="G10" s="28">
        <f>IFERROR(+VLOOKUP("LEMIDF"&amp;A10,'Main File'!A:O,11,0),0)</f>
        <v>0.33152305688122469</v>
      </c>
      <c r="H10" s="28">
        <f>IFERROR(+VLOOKUP("LEMIDF"&amp;A10,'Main File'!A:O,12,0),0)</f>
        <v>0</v>
      </c>
      <c r="I10" s="28">
        <f>IFERROR(+VLOOKUP("LEMIDF"&amp;A10,'Main File'!A:O,13,0),0)</f>
        <v>0.2</v>
      </c>
      <c r="J10" s="28">
        <f>IFERROR(+VLOOKUP("LEMIDF"&amp;A10,'Main File'!A:O,14,0),0)</f>
        <v>5.9675239771785828E-2</v>
      </c>
      <c r="K10" s="28">
        <f>IFERROR(+VLOOKUP("LEMIDF"&amp;A10,'Main File'!A:O,15,0),0)</f>
        <v>0.59119829665301049</v>
      </c>
    </row>
    <row r="11" spans="1:14" x14ac:dyDescent="0.25">
      <c r="A11" s="9">
        <f t="shared" si="0"/>
        <v>43167</v>
      </c>
      <c r="B11" s="28">
        <f>IFERROR(+VLOOKUP("LEMIDF"&amp;A11,'Main File'!A:O,6,0),0)</f>
        <v>2.340250044353009</v>
      </c>
      <c r="C11" s="28">
        <f>IFERROR(+VLOOKUP("LEMIDF"&amp;A11,'Main File'!A:O,7,0),0)</f>
        <v>0.30002178385791745</v>
      </c>
      <c r="D11" s="28">
        <f>IFERROR(+VLOOKUP("LEMIDF"&amp;A11,'Main File'!A:O,8,0),0)</f>
        <v>0.2</v>
      </c>
      <c r="E11" s="28">
        <f>IFERROR(+VLOOKUP("LEMIDF"&amp;A11,'Main File'!A:O,9,0),0)</f>
        <v>6.1234222072118587E-2</v>
      </c>
      <c r="F11" s="28">
        <f>IFERROR(+VLOOKUP("LEMIDF"&amp;A11,'Main File'!A:O,10,0),0)</f>
        <v>2.9015060502830452</v>
      </c>
      <c r="G11" s="28">
        <f>IFERROR(+VLOOKUP("LEMIDF"&amp;A11,'Main File'!A:O,11,0),0)</f>
        <v>0.33080935183302024</v>
      </c>
      <c r="H11" s="28">
        <f>IFERROR(+VLOOKUP("LEMIDF"&amp;A11,'Main File'!A:O,12,0),0)</f>
        <v>0</v>
      </c>
      <c r="I11" s="28">
        <f>IFERROR(+VLOOKUP("LEMIDF"&amp;A11,'Main File'!A:O,13,0),0)</f>
        <v>0.2</v>
      </c>
      <c r="J11" s="28">
        <f>IFERROR(+VLOOKUP("LEMIDF"&amp;A11,'Main File'!A:O,14,0),0)</f>
        <v>5.9546951301353727E-2</v>
      </c>
      <c r="K11" s="28">
        <f>IFERROR(+VLOOKUP("LEMIDF"&amp;A11,'Main File'!A:O,15,0),0)</f>
        <v>0.59035630313437393</v>
      </c>
    </row>
    <row r="12" spans="1:14" x14ac:dyDescent="0.25">
      <c r="A12" s="9">
        <f t="shared" si="0"/>
        <v>43168</v>
      </c>
      <c r="B12" s="28">
        <f>IFERROR(+VLOOKUP("LEMIDF"&amp;A12,'Main File'!A:O,6,0),0)</f>
        <v>2.3404735648003103</v>
      </c>
      <c r="C12" s="28">
        <f>IFERROR(+VLOOKUP("LEMIDF"&amp;A12,'Main File'!A:O,7,0),0)</f>
        <v>0.30002179717836663</v>
      </c>
      <c r="D12" s="28">
        <f>IFERROR(+VLOOKUP("LEMIDF"&amp;A12,'Main File'!A:O,8,0),0)</f>
        <v>0.2</v>
      </c>
      <c r="E12" s="28">
        <f>IFERROR(+VLOOKUP("LEMIDF"&amp;A12,'Main File'!A:O,9,0),0)</f>
        <v>6.1274424125954331E-2</v>
      </c>
      <c r="F12" s="28">
        <f>IFERROR(+VLOOKUP("LEMIDF"&amp;A12,'Main File'!A:O,10,0),0)</f>
        <v>2.9017697861046314</v>
      </c>
      <c r="G12" s="28">
        <f>IFERROR(+VLOOKUP("LEMIDF"&amp;A12,'Main File'!A:O,11,0),0)</f>
        <v>0.33095449474358135</v>
      </c>
      <c r="H12" s="28">
        <f>IFERROR(+VLOOKUP("LEMIDF"&amp;A12,'Main File'!A:O,12,0),0)</f>
        <v>0</v>
      </c>
      <c r="I12" s="28">
        <f>IFERROR(+VLOOKUP("LEMIDF"&amp;A12,'Main File'!A:O,13,0),0)</f>
        <v>0.2</v>
      </c>
      <c r="J12" s="28">
        <f>IFERROR(+VLOOKUP("LEMIDF"&amp;A12,'Main File'!A:O,14,0),0)</f>
        <v>5.9572804375082514E-2</v>
      </c>
      <c r="K12" s="28">
        <f>IFERROR(+VLOOKUP("LEMIDF"&amp;A12,'Main File'!A:O,15,0),0)</f>
        <v>0.59052729911866386</v>
      </c>
    </row>
    <row r="13" spans="1:14" x14ac:dyDescent="0.25">
      <c r="A13" s="9">
        <f t="shared" si="0"/>
        <v>43169</v>
      </c>
      <c r="B13" s="28">
        <f>IFERROR(+VLOOKUP("LEMIDF"&amp;A13,'Main File'!A:O,6,0),0)</f>
        <v>2.3403595683487617</v>
      </c>
      <c r="C13" s="28">
        <f>IFERROR(+VLOOKUP("LEMIDF"&amp;A13,'Main File'!A:O,7,0),0)</f>
        <v>0.30002191048321525</v>
      </c>
      <c r="D13" s="28">
        <f>IFERROR(+VLOOKUP("LEMIDF"&amp;A13,'Main File'!A:O,8,0),0)</f>
        <v>0.2</v>
      </c>
      <c r="E13" s="28">
        <f>IFERROR(+VLOOKUP("LEMIDF"&amp;A13,'Main File'!A:O,9,0),0)</f>
        <v>6.1253821493841988E-2</v>
      </c>
      <c r="F13" s="28">
        <f>IFERROR(+VLOOKUP("LEMIDF"&amp;A13,'Main File'!A:O,10,0),0)</f>
        <v>2.9016353003258191</v>
      </c>
      <c r="G13" s="28">
        <f>IFERROR(+VLOOKUP("LEMIDF"&amp;A13,'Main File'!A:O,11,0),0)</f>
        <v>0.3308516050528561</v>
      </c>
      <c r="H13" s="28">
        <f>IFERROR(+VLOOKUP("LEMIDF"&amp;A13,'Main File'!A:O,12,0),0)</f>
        <v>0</v>
      </c>
      <c r="I13" s="28">
        <f>IFERROR(+VLOOKUP("LEMIDF"&amp;A13,'Main File'!A:O,13,0),0)</f>
        <v>0.2</v>
      </c>
      <c r="J13" s="28">
        <f>IFERROR(+VLOOKUP("LEMIDF"&amp;A13,'Main File'!A:O,14,0),0)</f>
        <v>5.9553455401546621E-2</v>
      </c>
      <c r="K13" s="28">
        <f>IFERROR(+VLOOKUP("LEMIDF"&amp;A13,'Main File'!A:O,15,0),0)</f>
        <v>0.59040506045440277</v>
      </c>
    </row>
    <row r="14" spans="1:14" x14ac:dyDescent="0.25">
      <c r="A14" s="9">
        <f t="shared" si="0"/>
        <v>43170</v>
      </c>
      <c r="B14" s="28">
        <f>IFERROR(+VLOOKUP("LEMIDF"&amp;A14,'Main File'!A:O,6,0),0)</f>
        <v>2.3403644765928178</v>
      </c>
      <c r="C14" s="28">
        <f>IFERROR(+VLOOKUP("LEMIDF"&amp;A14,'Main File'!A:O,7,0),0)</f>
        <v>0.30002188571916649</v>
      </c>
      <c r="D14" s="28">
        <f>IFERROR(+VLOOKUP("LEMIDF"&amp;A14,'Main File'!A:O,8,0),0)</f>
        <v>0.2</v>
      </c>
      <c r="E14" s="28">
        <f>IFERROR(+VLOOKUP("LEMIDF"&amp;A14,'Main File'!A:O,9,0),0)</f>
        <v>6.1254577529020846E-2</v>
      </c>
      <c r="F14" s="28">
        <f>IFERROR(+VLOOKUP("LEMIDF"&amp;A14,'Main File'!A:O,10,0),0)</f>
        <v>2.9016409398410055</v>
      </c>
      <c r="G14" s="28">
        <f>IFERROR(+VLOOKUP("LEMIDF"&amp;A14,'Main File'!A:O,11,0),0)</f>
        <v>0.33085581610775455</v>
      </c>
      <c r="H14" s="28">
        <f>IFERROR(+VLOOKUP("LEMIDF"&amp;A14,'Main File'!A:O,12,0),0)</f>
        <v>0</v>
      </c>
      <c r="I14" s="28">
        <f>IFERROR(+VLOOKUP("LEMIDF"&amp;A14,'Main File'!A:O,13,0),0)</f>
        <v>0.2</v>
      </c>
      <c r="J14" s="28">
        <f>IFERROR(+VLOOKUP("LEMIDF"&amp;A14,'Main File'!A:O,14,0),0)</f>
        <v>5.9555192678860204E-2</v>
      </c>
      <c r="K14" s="28">
        <f>IFERROR(+VLOOKUP("LEMIDF"&amp;A14,'Main File'!A:O,15,0),0)</f>
        <v>0.59041100878661479</v>
      </c>
    </row>
    <row r="15" spans="1:14" x14ac:dyDescent="0.25">
      <c r="A15" s="9">
        <f t="shared" si="0"/>
        <v>43171</v>
      </c>
      <c r="B15" s="28">
        <f>IFERROR(+VLOOKUP("LEMIDF"&amp;A15,'Main File'!A:O,6,0),0)</f>
        <v>2.3400558934855971</v>
      </c>
      <c r="C15" s="28">
        <f>IFERROR(+VLOOKUP("LEMIDF"&amp;A15,'Main File'!A:O,7,0),0)</f>
        <v>0.30002191709909648</v>
      </c>
      <c r="D15" s="28">
        <f>IFERROR(+VLOOKUP("LEMIDF"&amp;A15,'Main File'!A:O,8,0),0)</f>
        <v>0.2</v>
      </c>
      <c r="E15" s="28">
        <f>IFERROR(+VLOOKUP("LEMIDF"&amp;A15,'Main File'!A:O,9,0),0)</f>
        <v>6.1199366247189128E-2</v>
      </c>
      <c r="F15" s="28">
        <f>IFERROR(+VLOOKUP("LEMIDF"&amp;A15,'Main File'!A:O,10,0),0)</f>
        <v>2.9012771768318828</v>
      </c>
      <c r="G15" s="28">
        <f>IFERROR(+VLOOKUP("LEMIDF"&amp;A15,'Main File'!A:O,11,0),0)</f>
        <v>0.33058344248820953</v>
      </c>
      <c r="H15" s="28">
        <f>IFERROR(+VLOOKUP("LEMIDF"&amp;A15,'Main File'!A:O,12,0),0)</f>
        <v>0</v>
      </c>
      <c r="I15" s="28">
        <f>IFERROR(+VLOOKUP("LEMIDF"&amp;A15,'Main File'!A:O,13,0),0)</f>
        <v>0.2</v>
      </c>
      <c r="J15" s="28">
        <f>IFERROR(+VLOOKUP("LEMIDF"&amp;A15,'Main File'!A:O,14,0),0)</f>
        <v>5.9505127168728994E-2</v>
      </c>
      <c r="K15" s="28">
        <f>IFERROR(+VLOOKUP("LEMIDF"&amp;A15,'Main File'!A:O,15,0),0)</f>
        <v>0.59008856965693857</v>
      </c>
    </row>
    <row r="16" spans="1:14" x14ac:dyDescent="0.25">
      <c r="A16" s="9">
        <f t="shared" si="0"/>
        <v>43172</v>
      </c>
      <c r="B16" s="28">
        <f>IFERROR(+VLOOKUP("LEMIDF"&amp;A16,'Main File'!A:O,6,0),0)</f>
        <v>2.3385843512990281</v>
      </c>
      <c r="C16" s="28">
        <f>IFERROR(+VLOOKUP("LEMIDF"&amp;A16,'Main File'!A:O,7,0),0)</f>
        <v>0.30002185241541096</v>
      </c>
      <c r="D16" s="28">
        <f>IFERROR(+VLOOKUP("LEMIDF"&amp;A16,'Main File'!A:O,8,0),0)</f>
        <v>0.2</v>
      </c>
      <c r="E16" s="28">
        <f>IFERROR(+VLOOKUP("LEMIDF"&amp;A16,'Main File'!A:O,9,0),0)</f>
        <v>6.0934244066458906E-2</v>
      </c>
      <c r="F16" s="28">
        <f>IFERROR(+VLOOKUP("LEMIDF"&amp;A16,'Main File'!A:O,10,0),0)</f>
        <v>2.8995404477808981</v>
      </c>
      <c r="G16" s="28">
        <f>IFERROR(+VLOOKUP("LEMIDF"&amp;A16,'Main File'!A:O,11,0),0)</f>
        <v>0.32919215530711515</v>
      </c>
      <c r="H16" s="28">
        <f>IFERROR(+VLOOKUP("LEMIDF"&amp;A16,'Main File'!A:O,12,0),0)</f>
        <v>0</v>
      </c>
      <c r="I16" s="28">
        <f>IFERROR(+VLOOKUP("LEMIDF"&amp;A16,'Main File'!A:O,13,0),0)</f>
        <v>0.2</v>
      </c>
      <c r="J16" s="28">
        <f>IFERROR(+VLOOKUP("LEMIDF"&amp;A16,'Main File'!A:O,14,0),0)</f>
        <v>5.9255484058687857E-2</v>
      </c>
      <c r="K16" s="28">
        <f>IFERROR(+VLOOKUP("LEMIDF"&amp;A16,'Main File'!A:O,15,0),0)</f>
        <v>0.58844763936580302</v>
      </c>
    </row>
    <row r="17" spans="1:11" x14ac:dyDescent="0.25">
      <c r="A17" s="9">
        <f t="shared" si="0"/>
        <v>43173</v>
      </c>
      <c r="B17" s="28">
        <f>IFERROR(+VLOOKUP("LEMIDF"&amp;A17,'Main File'!A:O,6,0),0)</f>
        <v>2.3390372558379005</v>
      </c>
      <c r="C17" s="28">
        <f>IFERROR(+VLOOKUP("LEMIDF"&amp;A17,'Main File'!A:O,7,0),0)</f>
        <v>0.30002176327824565</v>
      </c>
      <c r="D17" s="28">
        <f>IFERROR(+VLOOKUP("LEMIDF"&amp;A17,'Main File'!A:O,8,0),0)</f>
        <v>0.2</v>
      </c>
      <c r="E17" s="28">
        <f>IFERROR(+VLOOKUP("LEMIDF"&amp;A17,'Main File'!A:O,9,0),0)</f>
        <v>6.1015677238112416E-2</v>
      </c>
      <c r="F17" s="28">
        <f>IFERROR(+VLOOKUP("LEMIDF"&amp;A17,'Main File'!A:O,10,0),0)</f>
        <v>2.9000746963542587</v>
      </c>
      <c r="G17" s="28">
        <f>IFERROR(+VLOOKUP("LEMIDF"&amp;A17,'Main File'!A:O,11,0),0)</f>
        <v>0.32948316141327455</v>
      </c>
      <c r="H17" s="28">
        <f>IFERROR(+VLOOKUP("LEMIDF"&amp;A17,'Main File'!A:O,12,0),0)</f>
        <v>0</v>
      </c>
      <c r="I17" s="28">
        <f>IFERROR(+VLOOKUP("LEMIDF"&amp;A17,'Main File'!A:O,13,0),0)</f>
        <v>0.2</v>
      </c>
      <c r="J17" s="28">
        <f>IFERROR(+VLOOKUP("LEMIDF"&amp;A17,'Main File'!A:O,14,0),0)</f>
        <v>5.9308360907961002E-2</v>
      </c>
      <c r="K17" s="28">
        <f>IFERROR(+VLOOKUP("LEMIDF"&amp;A17,'Main File'!A:O,15,0),0)</f>
        <v>0.58879152232123555</v>
      </c>
    </row>
    <row r="18" spans="1:11" x14ac:dyDescent="0.25">
      <c r="A18" s="9">
        <f t="shared" si="0"/>
        <v>43174</v>
      </c>
      <c r="B18" s="28">
        <f>IFERROR(+VLOOKUP("LEMIDF"&amp;A18,'Main File'!A:O,6,0),0)</f>
        <v>2.3389758557486493</v>
      </c>
      <c r="C18" s="28">
        <f>IFERROR(+VLOOKUP("LEMIDF"&amp;A18,'Main File'!A:O,7,0),0)</f>
        <v>0</v>
      </c>
      <c r="D18" s="28">
        <f>IFERROR(+VLOOKUP("LEMIDF"&amp;A18,'Main File'!A:O,8,0),0)</f>
        <v>0.2</v>
      </c>
      <c r="E18" s="28">
        <f>IFERROR(+VLOOKUP("LEMIDF"&amp;A18,'Main File'!A:O,9,0),0)</f>
        <v>6.1008216981921236E-2</v>
      </c>
      <c r="F18" s="28">
        <f>IFERROR(+VLOOKUP("LEMIDF"&amp;A18,'Main File'!A:O,10,0),0)</f>
        <v>2.5999840727305705</v>
      </c>
      <c r="G18" s="28">
        <f>IFERROR(+VLOOKUP("LEMIDF"&amp;A18,'Main File'!A:O,11,0),0)</f>
        <v>0.32948210072130718</v>
      </c>
      <c r="H18" s="28">
        <f>IFERROR(+VLOOKUP("LEMIDF"&amp;A18,'Main File'!A:O,12,0),0)</f>
        <v>0</v>
      </c>
      <c r="I18" s="28">
        <f>IFERROR(+VLOOKUP("LEMIDF"&amp;A18,'Main File'!A:O,13,0),0)</f>
        <v>0.2</v>
      </c>
      <c r="J18" s="28">
        <f>IFERROR(+VLOOKUP("LEMIDF"&amp;A18,'Main File'!A:O,14,0),0)</f>
        <v>5.9307398097200988E-2</v>
      </c>
      <c r="K18" s="28">
        <f>IFERROR(+VLOOKUP("LEMIDF"&amp;A18,'Main File'!A:O,15,0),0)</f>
        <v>0.58878949881850817</v>
      </c>
    </row>
    <row r="19" spans="1:11" x14ac:dyDescent="0.25">
      <c r="A19" s="9">
        <f t="shared" si="0"/>
        <v>43175</v>
      </c>
      <c r="B19" s="28">
        <f>IFERROR(+VLOOKUP("LEMIDF"&amp;A19,'Main File'!A:O,6,0),0)</f>
        <v>2.3392149792527626</v>
      </c>
      <c r="C19" s="28">
        <f>IFERROR(+VLOOKUP("LEMIDF"&amp;A19,'Main File'!A:O,7,0),0)</f>
        <v>0</v>
      </c>
      <c r="D19" s="28">
        <f>IFERROR(+VLOOKUP("LEMIDF"&amp;A19,'Main File'!A:O,8,0),0)</f>
        <v>0.2</v>
      </c>
      <c r="E19" s="28">
        <f>IFERROR(+VLOOKUP("LEMIDF"&amp;A19,'Main File'!A:O,9,0),0)</f>
        <v>6.1051236049876799E-2</v>
      </c>
      <c r="F19" s="28">
        <f>IFERROR(+VLOOKUP("LEMIDF"&amp;A19,'Main File'!A:O,10,0),0)</f>
        <v>2.6002662153026397</v>
      </c>
      <c r="G19" s="28">
        <f>IFERROR(+VLOOKUP("LEMIDF"&amp;A19,'Main File'!A:O,11,0),0)</f>
        <v>0.32965341709763901</v>
      </c>
      <c r="H19" s="28">
        <f>IFERROR(+VLOOKUP("LEMIDF"&amp;A19,'Main File'!A:O,12,0),0)</f>
        <v>0</v>
      </c>
      <c r="I19" s="28">
        <f>IFERROR(+VLOOKUP("LEMIDF"&amp;A19,'Main File'!A:O,13,0),0)</f>
        <v>0.2</v>
      </c>
      <c r="J19" s="28">
        <f>IFERROR(+VLOOKUP("LEMIDF"&amp;A19,'Main File'!A:O,14,0),0)</f>
        <v>5.9338535195816181E-2</v>
      </c>
      <c r="K19" s="28">
        <f>IFERROR(+VLOOKUP("LEMIDF"&amp;A19,'Main File'!A:O,15,0),0)</f>
        <v>0.58899195229345525</v>
      </c>
    </row>
    <row r="20" spans="1:11" x14ac:dyDescent="0.25">
      <c r="A20" s="9">
        <f t="shared" si="0"/>
        <v>43176</v>
      </c>
      <c r="B20" s="28">
        <f>IFERROR(+VLOOKUP("LEMIDF"&amp;A20,'Main File'!A:O,6,0),0)</f>
        <v>2.3390360946039848</v>
      </c>
      <c r="C20" s="28">
        <f>IFERROR(+VLOOKUP("LEMIDF"&amp;A20,'Main File'!A:O,7,0),0)</f>
        <v>0</v>
      </c>
      <c r="D20" s="28">
        <f>IFERROR(+VLOOKUP("LEMIDF"&amp;A20,'Main File'!A:O,8,0),0)</f>
        <v>0.2</v>
      </c>
      <c r="E20" s="28">
        <f>IFERROR(+VLOOKUP("LEMIDF"&amp;A20,'Main File'!A:O,9,0),0)</f>
        <v>6.1019162847144877E-2</v>
      </c>
      <c r="F20" s="28">
        <f>IFERROR(+VLOOKUP("LEMIDF"&amp;A20,'Main File'!A:O,10,0),0)</f>
        <v>2.60005525745113</v>
      </c>
      <c r="G20" s="28">
        <f>IFERROR(+VLOOKUP("LEMIDF"&amp;A20,'Main File'!A:O,11,0),0)</f>
        <v>0.32956811563119376</v>
      </c>
      <c r="H20" s="28">
        <f>IFERROR(+VLOOKUP("LEMIDF"&amp;A20,'Main File'!A:O,12,0),0)</f>
        <v>0</v>
      </c>
      <c r="I20" s="28">
        <f>IFERROR(+VLOOKUP("LEMIDF"&amp;A20,'Main File'!A:O,13,0),0)</f>
        <v>0.2</v>
      </c>
      <c r="J20" s="28">
        <f>IFERROR(+VLOOKUP("LEMIDF"&amp;A20,'Main File'!A:O,14,0),0)</f>
        <v>5.9321691919430028E-2</v>
      </c>
      <c r="K20" s="28">
        <f>IFERROR(+VLOOKUP("LEMIDF"&amp;A20,'Main File'!A:O,15,0),0)</f>
        <v>0.58888980755062381</v>
      </c>
    </row>
    <row r="21" spans="1:11" x14ac:dyDescent="0.25">
      <c r="A21" s="9">
        <f t="shared" si="0"/>
        <v>43177</v>
      </c>
      <c r="B21" s="28">
        <f>IFERROR(+VLOOKUP("LEMIDF"&amp;A21,'Main File'!A:O,6,0),0)</f>
        <v>2.3390407640319535</v>
      </c>
      <c r="C21" s="28">
        <f>IFERROR(+VLOOKUP("LEMIDF"&amp;A21,'Main File'!A:O,7,0),0)</f>
        <v>0</v>
      </c>
      <c r="D21" s="28">
        <f>IFERROR(+VLOOKUP("LEMIDF"&amp;A21,'Main File'!A:O,8,0),0)</f>
        <v>0.2</v>
      </c>
      <c r="E21" s="28">
        <f>IFERROR(+VLOOKUP("LEMIDF"&amp;A21,'Main File'!A:O,9,0),0)</f>
        <v>6.1019651775901136E-2</v>
      </c>
      <c r="F21" s="28">
        <f>IFERROR(+VLOOKUP("LEMIDF"&amp;A21,'Main File'!A:O,10,0),0)</f>
        <v>2.6000604158078549</v>
      </c>
      <c r="G21" s="28">
        <f>IFERROR(+VLOOKUP("LEMIDF"&amp;A21,'Main File'!A:O,11,0),0)</f>
        <v>0.32957228076604511</v>
      </c>
      <c r="H21" s="28">
        <f>IFERROR(+VLOOKUP("LEMIDF"&amp;A21,'Main File'!A:O,12,0),0)</f>
        <v>0</v>
      </c>
      <c r="I21" s="28">
        <f>IFERROR(+VLOOKUP("LEMIDF"&amp;A21,'Main File'!A:O,13,0),0)</f>
        <v>0.2</v>
      </c>
      <c r="J21" s="28">
        <f>IFERROR(+VLOOKUP("LEMIDF"&amp;A21,'Main File'!A:O,14,0),0)</f>
        <v>5.9323618069587712E-2</v>
      </c>
      <c r="K21" s="28">
        <f>IFERROR(+VLOOKUP("LEMIDF"&amp;A21,'Main File'!A:O,15,0),0)</f>
        <v>0.58889589883563287</v>
      </c>
    </row>
    <row r="22" spans="1:11" x14ac:dyDescent="0.25">
      <c r="A22" s="9">
        <f t="shared" si="0"/>
        <v>43178</v>
      </c>
      <c r="B22" s="28">
        <f>IFERROR(+VLOOKUP("LEMIDF"&amp;A22,'Main File'!A:O,6,0),0)</f>
        <v>2.3401896525650909</v>
      </c>
      <c r="C22" s="28">
        <f>IFERROR(+VLOOKUP("LEMIDF"&amp;A22,'Main File'!A:O,7,0),0)</f>
        <v>0</v>
      </c>
      <c r="D22" s="28">
        <f>IFERROR(+VLOOKUP("LEMIDF"&amp;A22,'Main File'!A:O,8,0),0)</f>
        <v>0.2</v>
      </c>
      <c r="E22" s="28">
        <f>IFERROR(+VLOOKUP("LEMIDF"&amp;A22,'Main File'!A:O,9,0),0)</f>
        <v>6.1226436259694157E-2</v>
      </c>
      <c r="F22" s="28">
        <f>IFERROR(+VLOOKUP("LEMIDF"&amp;A22,'Main File'!A:O,10,0),0)</f>
        <v>2.6014160888247853</v>
      </c>
      <c r="G22" s="28">
        <f>IFERROR(+VLOOKUP("LEMIDF"&amp;A22,'Main File'!A:O,11,0),0)</f>
        <v>0.33059961421485157</v>
      </c>
      <c r="H22" s="28">
        <f>IFERROR(+VLOOKUP("LEMIDF"&amp;A22,'Main File'!A:O,12,0),0)</f>
        <v>0</v>
      </c>
      <c r="I22" s="28">
        <f>IFERROR(+VLOOKUP("LEMIDF"&amp;A22,'Main File'!A:O,13,0),0)</f>
        <v>0.2</v>
      </c>
      <c r="J22" s="28">
        <f>IFERROR(+VLOOKUP("LEMIDF"&amp;A22,'Main File'!A:O,14,0),0)</f>
        <v>5.9508242525376336E-2</v>
      </c>
      <c r="K22" s="28">
        <f>IFERROR(+VLOOKUP("LEMIDF"&amp;A22,'Main File'!A:O,15,0),0)</f>
        <v>0.59010785674022792</v>
      </c>
    </row>
    <row r="23" spans="1:11" x14ac:dyDescent="0.25">
      <c r="A23" s="9">
        <f t="shared" si="0"/>
        <v>43179</v>
      </c>
      <c r="B23" s="28">
        <f>IFERROR(+VLOOKUP("LEMIDF"&amp;A23,'Main File'!A:O,6,0),0)</f>
        <v>2.3397599042204944</v>
      </c>
      <c r="C23" s="28">
        <f>IFERROR(+VLOOKUP("LEMIDF"&amp;A23,'Main File'!A:O,7,0),0)</f>
        <v>0</v>
      </c>
      <c r="D23" s="28">
        <f>IFERROR(+VLOOKUP("LEMIDF"&amp;A23,'Main File'!A:O,8,0),0)</f>
        <v>0.2</v>
      </c>
      <c r="E23" s="28">
        <f>IFERROR(+VLOOKUP("LEMIDF"&amp;A23,'Main File'!A:O,9,0),0)</f>
        <v>6.1149117803524687E-2</v>
      </c>
      <c r="F23" s="28">
        <f>IFERROR(+VLOOKUP("LEMIDF"&amp;A23,'Main File'!A:O,10,0),0)</f>
        <v>2.6009090220240192</v>
      </c>
      <c r="G23" s="28">
        <f>IFERROR(+VLOOKUP("LEMIDF"&amp;A23,'Main File'!A:O,11,0),0)</f>
        <v>0.33031112210039443</v>
      </c>
      <c r="H23" s="28">
        <f>IFERROR(+VLOOKUP("LEMIDF"&amp;A23,'Main File'!A:O,12,0),0)</f>
        <v>0</v>
      </c>
      <c r="I23" s="28">
        <f>IFERROR(+VLOOKUP("LEMIDF"&amp;A23,'Main File'!A:O,13,0),0)</f>
        <v>0.2</v>
      </c>
      <c r="J23" s="28">
        <f>IFERROR(+VLOOKUP("LEMIDF"&amp;A23,'Main File'!A:O,14,0),0)</f>
        <v>5.9456033885814254E-2</v>
      </c>
      <c r="K23" s="28">
        <f>IFERROR(+VLOOKUP("LEMIDF"&amp;A23,'Main File'!A:O,15,0),0)</f>
        <v>0.58976715598620866</v>
      </c>
    </row>
    <row r="24" spans="1:11" x14ac:dyDescent="0.25">
      <c r="A24" s="9">
        <f t="shared" si="0"/>
        <v>43180</v>
      </c>
      <c r="B24" s="28">
        <f>IFERROR(+VLOOKUP("LEMIDF"&amp;A24,'Main File'!A:O,6,0),0)</f>
        <v>2.2875676919105494</v>
      </c>
      <c r="C24" s="28">
        <f>IFERROR(+VLOOKUP("LEMIDF"&amp;A24,'Main File'!A:O,7,0),0)</f>
        <v>0</v>
      </c>
      <c r="D24" s="28">
        <f>IFERROR(+VLOOKUP("LEMIDF"&amp;A24,'Main File'!A:O,8,0),0)</f>
        <v>0.2</v>
      </c>
      <c r="E24" s="28">
        <f>IFERROR(+VLOOKUP("LEMIDF"&amp;A24,'Main File'!A:O,9,0),0)</f>
        <v>5.1755073391336559E-2</v>
      </c>
      <c r="F24" s="28">
        <f>IFERROR(+VLOOKUP("LEMIDF"&amp;A24,'Main File'!A:O,10,0),0)</f>
        <v>2.5393227653018862</v>
      </c>
      <c r="G24" s="28">
        <f>IFERROR(+VLOOKUP("LEMIDF"&amp;A24,'Main File'!A:O,11,0),0)</f>
        <v>0.27813046909723921</v>
      </c>
      <c r="H24" s="28">
        <f>IFERROR(+VLOOKUP("LEMIDF"&amp;A24,'Main File'!A:O,12,0),0)</f>
        <v>0</v>
      </c>
      <c r="I24" s="28">
        <f>IFERROR(+VLOOKUP("LEMIDF"&amp;A24,'Main File'!A:O,13,0),0)</f>
        <v>0.2</v>
      </c>
      <c r="J24" s="28">
        <f>IFERROR(+VLOOKUP("LEMIDF"&amp;A24,'Main File'!A:O,14,0),0)</f>
        <v>5.0064145979233456E-2</v>
      </c>
      <c r="K24" s="28">
        <f>IFERROR(+VLOOKUP("LEMIDF"&amp;A24,'Main File'!A:O,15,0),0)</f>
        <v>0.5281946150764727</v>
      </c>
    </row>
    <row r="25" spans="1:11" x14ac:dyDescent="0.25">
      <c r="A25" s="9">
        <f t="shared" si="0"/>
        <v>43181</v>
      </c>
      <c r="B25" s="28">
        <f>IFERROR(+VLOOKUP("LEMIDF"&amp;A25,'Main File'!A:O,6,0),0)</f>
        <v>2.3402086846292907</v>
      </c>
      <c r="C25" s="28">
        <f>IFERROR(+VLOOKUP("LEMIDF"&amp;A25,'Main File'!A:O,7,0),0)</f>
        <v>0</v>
      </c>
      <c r="D25" s="28">
        <f>IFERROR(+VLOOKUP("LEMIDF"&amp;A25,'Main File'!A:O,8,0),0)</f>
        <v>0.2</v>
      </c>
      <c r="E25" s="28">
        <f>IFERROR(+VLOOKUP("LEMIDF"&amp;A25,'Main File'!A:O,9,0),0)</f>
        <v>6.1229755194702515E-2</v>
      </c>
      <c r="F25" s="28">
        <f>IFERROR(+VLOOKUP("LEMIDF"&amp;A25,'Main File'!A:O,10,0),0)</f>
        <v>2.6014384398239931</v>
      </c>
      <c r="G25" s="28">
        <f>IFERROR(+VLOOKUP("LEMIDF"&amp;A25,'Main File'!A:O,11,0),0)</f>
        <v>0.3306782493830282</v>
      </c>
      <c r="H25" s="28">
        <f>IFERROR(+VLOOKUP("LEMIDF"&amp;A25,'Main File'!A:O,12,0),0)</f>
        <v>0</v>
      </c>
      <c r="I25" s="28">
        <f>IFERROR(+VLOOKUP("LEMIDF"&amp;A25,'Main File'!A:O,13,0),0)</f>
        <v>0.2</v>
      </c>
      <c r="J25" s="28">
        <f>IFERROR(+VLOOKUP("LEMIDF"&amp;A25,'Main File'!A:O,14,0),0)</f>
        <v>5.9523521248386238E-2</v>
      </c>
      <c r="K25" s="28">
        <f>IFERROR(+VLOOKUP("LEMIDF"&amp;A25,'Main File'!A:O,15,0),0)</f>
        <v>0.59020177063141444</v>
      </c>
    </row>
    <row r="26" spans="1:11" x14ac:dyDescent="0.25">
      <c r="A26" s="9">
        <f t="shared" si="0"/>
        <v>43182</v>
      </c>
      <c r="B26" s="28">
        <f>IFERROR(+VLOOKUP("LEMIDF"&amp;A26,'Main File'!A:O,6,0),0)</f>
        <v>2.3408670061584465</v>
      </c>
      <c r="C26" s="28">
        <f>IFERROR(+VLOOKUP("LEMIDF"&amp;A26,'Main File'!A:O,7,0),0)</f>
        <v>0</v>
      </c>
      <c r="D26" s="28">
        <f>IFERROR(+VLOOKUP("LEMIDF"&amp;A26,'Main File'!A:O,8,0),0)</f>
        <v>0.2</v>
      </c>
      <c r="E26" s="28">
        <f>IFERROR(+VLOOKUP("LEMIDF"&amp;A26,'Main File'!A:O,9,0),0)</f>
        <v>6.1348716926094275E-2</v>
      </c>
      <c r="F26" s="28">
        <f>IFERROR(+VLOOKUP("LEMIDF"&amp;A26,'Main File'!A:O,10,0),0)</f>
        <v>2.6022157230845409</v>
      </c>
      <c r="G26" s="28">
        <f>IFERROR(+VLOOKUP("LEMIDF"&amp;A26,'Main File'!A:O,11,0),0)</f>
        <v>0.33131220831627112</v>
      </c>
      <c r="H26" s="28">
        <f>IFERROR(+VLOOKUP("LEMIDF"&amp;A26,'Main File'!A:O,12,0),0)</f>
        <v>0</v>
      </c>
      <c r="I26" s="28">
        <f>IFERROR(+VLOOKUP("LEMIDF"&amp;A26,'Main File'!A:O,13,0),0)</f>
        <v>0.2</v>
      </c>
      <c r="J26" s="28">
        <f>IFERROR(+VLOOKUP("LEMIDF"&amp;A26,'Main File'!A:O,14,0),0)</f>
        <v>5.963553528528457E-2</v>
      </c>
      <c r="K26" s="28">
        <f>IFERROR(+VLOOKUP("LEMIDF"&amp;A26,'Main File'!A:O,15,0),0)</f>
        <v>0.59094774360155566</v>
      </c>
    </row>
    <row r="27" spans="1:11" x14ac:dyDescent="0.25">
      <c r="A27" s="9">
        <f t="shared" si="0"/>
        <v>43183</v>
      </c>
      <c r="B27" s="28">
        <f>IFERROR(+VLOOKUP("LEMIDF"&amp;A27,'Main File'!A:O,6,0),0)</f>
        <v>2.3397127143977587</v>
      </c>
      <c r="C27" s="28">
        <f>IFERROR(+VLOOKUP("LEMIDF"&amp;A27,'Main File'!A:O,7,0),0)</f>
        <v>0</v>
      </c>
      <c r="D27" s="28">
        <f>IFERROR(+VLOOKUP("LEMIDF"&amp;A27,'Main File'!A:O,8,0),0)</f>
        <v>0.2</v>
      </c>
      <c r="E27" s="28">
        <f>IFERROR(+VLOOKUP("LEMIDF"&amp;A27,'Main File'!A:O,9,0),0)</f>
        <v>6.1140724919453535E-2</v>
      </c>
      <c r="F27" s="28">
        <f>IFERROR(+VLOOKUP("LEMIDF"&amp;A27,'Main File'!A:O,10,0),0)</f>
        <v>2.6008534393172122</v>
      </c>
      <c r="G27" s="28">
        <f>IFERROR(+VLOOKUP("LEMIDF"&amp;A27,'Main File'!A:O,11,0),0)</f>
        <v>0.33087901295062622</v>
      </c>
      <c r="H27" s="28">
        <f>IFERROR(+VLOOKUP("LEMIDF"&amp;A27,'Main File'!A:O,12,0),0)</f>
        <v>0</v>
      </c>
      <c r="I27" s="28">
        <f>IFERROR(+VLOOKUP("LEMIDF"&amp;A27,'Main File'!A:O,13,0),0)</f>
        <v>0.2</v>
      </c>
      <c r="J27" s="28">
        <f>IFERROR(+VLOOKUP("LEMIDF"&amp;A27,'Main File'!A:O,14,0),0)</f>
        <v>5.9559196850513071E-2</v>
      </c>
      <c r="K27" s="28">
        <f>IFERROR(+VLOOKUP("LEMIDF"&amp;A27,'Main File'!A:O,15,0),0)</f>
        <v>0.59043820980113926</v>
      </c>
    </row>
    <row r="28" spans="1:11" x14ac:dyDescent="0.25">
      <c r="A28" s="9">
        <f t="shared" si="0"/>
        <v>43184</v>
      </c>
      <c r="B28" s="28">
        <f>IFERROR(+VLOOKUP("LEMIDF"&amp;A28,'Main File'!A:O,6,0),0)</f>
        <v>2.3397167005098134</v>
      </c>
      <c r="C28" s="28">
        <f>IFERROR(+VLOOKUP("LEMIDF"&amp;A28,'Main File'!A:O,7,0),0)</f>
        <v>0</v>
      </c>
      <c r="D28" s="28">
        <f>IFERROR(+VLOOKUP("LEMIDF"&amp;A28,'Main File'!A:O,8,0),0)</f>
        <v>0.2</v>
      </c>
      <c r="E28" s="28">
        <f>IFERROR(+VLOOKUP("LEMIDF"&amp;A28,'Main File'!A:O,9,0),0)</f>
        <v>6.1141404977035005E-2</v>
      </c>
      <c r="F28" s="28">
        <f>IFERROR(+VLOOKUP("LEMIDF"&amp;A28,'Main File'!A:O,10,0),0)</f>
        <v>2.6008581054868487</v>
      </c>
      <c r="G28" s="28">
        <f>IFERROR(+VLOOKUP("LEMIDF"&amp;A28,'Main File'!A:O,11,0),0)</f>
        <v>0.33088309377033193</v>
      </c>
      <c r="H28" s="28">
        <f>IFERROR(+VLOOKUP("LEMIDF"&amp;A28,'Main File'!A:O,12,0),0)</f>
        <v>0</v>
      </c>
      <c r="I28" s="28">
        <f>IFERROR(+VLOOKUP("LEMIDF"&amp;A28,'Main File'!A:O,13,0),0)</f>
        <v>0.2</v>
      </c>
      <c r="J28" s="28">
        <f>IFERROR(+VLOOKUP("LEMIDF"&amp;A28,'Main File'!A:O,14,0),0)</f>
        <v>5.955899710086357E-2</v>
      </c>
      <c r="K28" s="28">
        <f>IFERROR(+VLOOKUP("LEMIDF"&amp;A28,'Main File'!A:O,15,0),0)</f>
        <v>0.59044209087119548</v>
      </c>
    </row>
    <row r="29" spans="1:11" x14ac:dyDescent="0.25">
      <c r="A29" s="9">
        <f t="shared" si="0"/>
        <v>43185</v>
      </c>
      <c r="B29" s="28">
        <f>IFERROR(+VLOOKUP("LEMIDF"&amp;A29,'Main File'!A:O,6,0),0)</f>
        <v>2.2785374885648317</v>
      </c>
      <c r="C29" s="28">
        <f>IFERROR(+VLOOKUP("LEMIDF"&amp;A29,'Main File'!A:O,7,0),0)</f>
        <v>0</v>
      </c>
      <c r="D29" s="28">
        <f>IFERROR(+VLOOKUP("LEMIDF"&amp;A29,'Main File'!A:O,8,0),0)</f>
        <v>0.2</v>
      </c>
      <c r="E29" s="28">
        <f>IFERROR(+VLOOKUP("LEMIDF"&amp;A29,'Main File'!A:O,9,0),0)</f>
        <v>5.0129861974039916E-2</v>
      </c>
      <c r="F29" s="28">
        <f>IFERROR(+VLOOKUP("LEMIDF"&amp;A29,'Main File'!A:O,10,0),0)</f>
        <v>2.5286673505388717</v>
      </c>
      <c r="G29" s="28">
        <f>IFERROR(+VLOOKUP("LEMIDF"&amp;A29,'Main File'!A:O,11,0),0)</f>
        <v>0.26977134677809034</v>
      </c>
      <c r="H29" s="28">
        <f>IFERROR(+VLOOKUP("LEMIDF"&amp;A29,'Main File'!A:O,12,0),0)</f>
        <v>0</v>
      </c>
      <c r="I29" s="28">
        <f>IFERROR(+VLOOKUP("LEMIDF"&amp;A29,'Main File'!A:O,13,0),0)</f>
        <v>0.2</v>
      </c>
      <c r="J29" s="28">
        <f>IFERROR(+VLOOKUP("LEMIDF"&amp;A29,'Main File'!A:O,14,0),0)</f>
        <v>4.8558813547043764E-2</v>
      </c>
      <c r="K29" s="28">
        <f>IFERROR(+VLOOKUP("LEMIDF"&amp;A29,'Main File'!A:O,15,0),0)</f>
        <v>0.51833016032513413</v>
      </c>
    </row>
    <row r="30" spans="1:11" x14ac:dyDescent="0.25">
      <c r="A30" s="9">
        <f t="shared" si="0"/>
        <v>43186</v>
      </c>
      <c r="B30" s="28">
        <f>IFERROR(+VLOOKUP("LEMIDF"&amp;A30,'Main File'!A:O,6,0),0)</f>
        <v>0</v>
      </c>
      <c r="C30" s="28">
        <f>IFERROR(+VLOOKUP("LEMIDF"&amp;A30,'Main File'!A:O,7,0),0)</f>
        <v>0</v>
      </c>
      <c r="D30" s="28">
        <f>IFERROR(+VLOOKUP("LEMIDF"&amp;A30,'Main File'!A:O,8,0),0)</f>
        <v>0</v>
      </c>
      <c r="E30" s="28">
        <f>IFERROR(+VLOOKUP("LEMIDF"&amp;A30,'Main File'!A:O,9,0),0)</f>
        <v>0</v>
      </c>
      <c r="F30" s="28">
        <f>IFERROR(+VLOOKUP("LEMIDF"&amp;A30,'Main File'!A:O,10,0),0)</f>
        <v>0</v>
      </c>
      <c r="G30" s="28">
        <f>IFERROR(+VLOOKUP("LEMIDF"&amp;A30,'Main File'!A:O,11,0),0)</f>
        <v>0</v>
      </c>
      <c r="H30" s="28">
        <f>IFERROR(+VLOOKUP("LEMIDF"&amp;A30,'Main File'!A:O,12,0),0)</f>
        <v>0</v>
      </c>
      <c r="I30" s="28">
        <f>IFERROR(+VLOOKUP("LEMIDF"&amp;A30,'Main File'!A:O,13,0),0)</f>
        <v>0</v>
      </c>
      <c r="J30" s="28">
        <f>IFERROR(+VLOOKUP("LEMIDF"&amp;A30,'Main File'!A:O,14,0),0)</f>
        <v>0</v>
      </c>
      <c r="K30" s="28">
        <f>IFERROR(+VLOOKUP("LEMIDF"&amp;A30,'Main File'!A:O,15,0),0)</f>
        <v>0</v>
      </c>
    </row>
    <row r="31" spans="1:11" x14ac:dyDescent="0.25">
      <c r="A31" s="9">
        <f t="shared" si="0"/>
        <v>43187</v>
      </c>
      <c r="B31" s="28">
        <f>IFERROR(+VLOOKUP("LEMIDF"&amp;A31,'Main File'!A:O,6,0),0)</f>
        <v>0</v>
      </c>
      <c r="C31" s="28">
        <f>IFERROR(+VLOOKUP("LEMIDF"&amp;A31,'Main File'!A:O,7,0),0)</f>
        <v>0</v>
      </c>
      <c r="D31" s="28">
        <f>IFERROR(+VLOOKUP("LEMIDF"&amp;A31,'Main File'!A:O,8,0),0)</f>
        <v>0</v>
      </c>
      <c r="E31" s="28">
        <f>IFERROR(+VLOOKUP("LEMIDF"&amp;A31,'Main File'!A:O,9,0),0)</f>
        <v>0</v>
      </c>
      <c r="F31" s="28">
        <f>IFERROR(+VLOOKUP("LEMIDF"&amp;A31,'Main File'!A:O,10,0),0)</f>
        <v>0</v>
      </c>
      <c r="G31" s="28">
        <f>IFERROR(+VLOOKUP("LEMIDF"&amp;A31,'Main File'!A:O,11,0),0)</f>
        <v>0</v>
      </c>
      <c r="H31" s="28">
        <f>IFERROR(+VLOOKUP("LEMIDF"&amp;A31,'Main File'!A:O,12,0),0)</f>
        <v>0</v>
      </c>
      <c r="I31" s="28">
        <f>IFERROR(+VLOOKUP("LEMIDF"&amp;A31,'Main File'!A:O,13,0),0)</f>
        <v>0</v>
      </c>
      <c r="J31" s="28">
        <f>IFERROR(+VLOOKUP("LEMIDF"&amp;A31,'Main File'!A:O,14,0),0)</f>
        <v>0</v>
      </c>
      <c r="K31" s="28">
        <f>IFERROR(+VLOOKUP("LEMIDF"&amp;A31,'Main File'!A:O,15,0),0)</f>
        <v>0</v>
      </c>
    </row>
    <row r="32" spans="1:11" x14ac:dyDescent="0.25">
      <c r="A32" s="9">
        <f t="shared" si="0"/>
        <v>43188</v>
      </c>
      <c r="B32" s="28">
        <f>IFERROR(+VLOOKUP("LEMIDF"&amp;A32,'Main File'!A:O,6,0),0)</f>
        <v>0</v>
      </c>
      <c r="C32" s="28">
        <f>IFERROR(+VLOOKUP("LEMIDF"&amp;A32,'Main File'!A:O,7,0),0)</f>
        <v>0</v>
      </c>
      <c r="D32" s="28">
        <f>IFERROR(+VLOOKUP("LEMIDF"&amp;A32,'Main File'!A:O,8,0),0)</f>
        <v>0</v>
      </c>
      <c r="E32" s="28">
        <f>IFERROR(+VLOOKUP("LEMIDF"&amp;A32,'Main File'!A:O,9,0),0)</f>
        <v>0</v>
      </c>
      <c r="F32" s="28">
        <f>IFERROR(+VLOOKUP("LEMIDF"&amp;A32,'Main File'!A:O,10,0),0)</f>
        <v>0</v>
      </c>
      <c r="G32" s="28">
        <f>IFERROR(+VLOOKUP("LEMIDF"&amp;A32,'Main File'!A:O,11,0),0)</f>
        <v>0</v>
      </c>
      <c r="H32" s="28">
        <f>IFERROR(+VLOOKUP("LEMIDF"&amp;A32,'Main File'!A:O,12,0),0)</f>
        <v>0</v>
      </c>
      <c r="I32" s="28">
        <f>IFERROR(+VLOOKUP("LEMIDF"&amp;A32,'Main File'!A:O,13,0),0)</f>
        <v>0</v>
      </c>
      <c r="J32" s="28">
        <f>IFERROR(+VLOOKUP("LEMIDF"&amp;A32,'Main File'!A:O,14,0),0)</f>
        <v>0</v>
      </c>
      <c r="K32" s="28">
        <f>IFERROR(+VLOOKUP("LEMIDF"&amp;A32,'Main File'!A:O,15,0),0)</f>
        <v>0</v>
      </c>
    </row>
    <row r="33" spans="1:11" x14ac:dyDescent="0.25">
      <c r="A33" s="9">
        <f t="shared" si="0"/>
        <v>43189</v>
      </c>
      <c r="B33" s="28">
        <f>IFERROR(+VLOOKUP("LEMIDF"&amp;A33,'Main File'!A:O,6,0),0)</f>
        <v>0</v>
      </c>
      <c r="C33" s="28">
        <f>IFERROR(+VLOOKUP("LEMIDF"&amp;A33,'Main File'!A:O,7,0),0)</f>
        <v>0</v>
      </c>
      <c r="D33" s="28">
        <f>IFERROR(+VLOOKUP("LEMIDF"&amp;A33,'Main File'!A:O,8,0),0)</f>
        <v>0</v>
      </c>
      <c r="E33" s="28">
        <f>IFERROR(+VLOOKUP("LEMIDF"&amp;A33,'Main File'!A:O,9,0),0)</f>
        <v>0</v>
      </c>
      <c r="F33" s="28">
        <f>IFERROR(+VLOOKUP("LEMIDF"&amp;A33,'Main File'!A:O,10,0),0)</f>
        <v>0</v>
      </c>
      <c r="G33" s="28">
        <f>IFERROR(+VLOOKUP("LEMIDF"&amp;A33,'Main File'!A:O,11,0),0)</f>
        <v>0</v>
      </c>
      <c r="H33" s="28">
        <f>IFERROR(+VLOOKUP("LEMIDF"&amp;A33,'Main File'!A:O,12,0),0)</f>
        <v>0</v>
      </c>
      <c r="I33" s="28">
        <f>IFERROR(+VLOOKUP("LEMIDF"&amp;A33,'Main File'!A:O,13,0),0)</f>
        <v>0</v>
      </c>
      <c r="J33" s="28">
        <f>IFERROR(+VLOOKUP("LEMIDF"&amp;A33,'Main File'!A:O,14,0),0)</f>
        <v>0</v>
      </c>
      <c r="K33" s="28">
        <f>IFERROR(+VLOOKUP("LEMIDF"&amp;A33,'Main File'!A:O,15,0),0)</f>
        <v>0</v>
      </c>
    </row>
    <row r="34" spans="1:11" x14ac:dyDescent="0.25">
      <c r="A34" s="9">
        <f t="shared" si="0"/>
        <v>43190</v>
      </c>
      <c r="B34" s="28">
        <f>IFERROR(+VLOOKUP("LEMIDF"&amp;A34,'Main File'!A:O,6,0),0)</f>
        <v>0</v>
      </c>
      <c r="C34" s="28">
        <f>IFERROR(+VLOOKUP("LEMIDF"&amp;A34,'Main File'!A:O,7,0),0)</f>
        <v>0</v>
      </c>
      <c r="D34" s="28">
        <f>IFERROR(+VLOOKUP("LEMIDF"&amp;A34,'Main File'!A:O,8,0),0)</f>
        <v>0</v>
      </c>
      <c r="E34" s="28">
        <f>IFERROR(+VLOOKUP("LEMIDF"&amp;A34,'Main File'!A:O,9,0),0)</f>
        <v>0</v>
      </c>
      <c r="F34" s="28">
        <f>IFERROR(+VLOOKUP("LEMIDF"&amp;A34,'Main File'!A:O,10,0),0)</f>
        <v>0</v>
      </c>
      <c r="G34" s="28">
        <f>IFERROR(+VLOOKUP("LEMIDF"&amp;A34,'Main File'!A:O,11,0),0)</f>
        <v>0</v>
      </c>
      <c r="H34" s="28">
        <f>IFERROR(+VLOOKUP("LEMIDF"&amp;A34,'Main File'!A:O,12,0),0)</f>
        <v>0</v>
      </c>
      <c r="I34" s="28">
        <f>IFERROR(+VLOOKUP("LEMIDF"&amp;A34,'Main File'!A:O,13,0),0)</f>
        <v>0</v>
      </c>
      <c r="J34" s="28">
        <f>IFERROR(+VLOOKUP("LEMIDF"&amp;A34,'Main File'!A:O,14,0),0)</f>
        <v>0</v>
      </c>
      <c r="K34" s="28">
        <f>IFERROR(+VLOOKUP("LEMIDF"&amp;A34,'Main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Exchange Traded Fund-Nifty 100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IFERROR(+VLOOKUP("LET100"&amp;A4,'Main File'!A:O,6,0),0)</f>
        <v>0.24987773783768777</v>
      </c>
      <c r="C4" s="28">
        <f>IFERROR(+VLOOKUP("LET100"&amp;A4,'Main File'!A:O,7,0),0)</f>
        <v>0</v>
      </c>
      <c r="D4" s="28">
        <f>IFERROR(+VLOOKUP("LET100"&amp;A4,'Main File'!A:O,8,0),0)</f>
        <v>0</v>
      </c>
      <c r="E4" s="28">
        <f>IFERROR(+VLOOKUP("LET100"&amp;A4,'Main File'!A:O,9,0),0)</f>
        <v>8.9777042906382543E-3</v>
      </c>
      <c r="F4" s="28">
        <f>IFERROR(+VLOOKUP("LET100"&amp;A4,'Main File'!A:O,10,0),0)</f>
        <v>0.25885544212832601</v>
      </c>
      <c r="G4" s="28">
        <f>IFERROR(+VLOOKUP("LET100"&amp;A4,'Main File'!A:O,11,0),0)</f>
        <v>0</v>
      </c>
      <c r="H4" s="28">
        <f>IFERROR(+VLOOKUP("LET100"&amp;A4,'Main File'!A:O,12,0),0)</f>
        <v>0</v>
      </c>
      <c r="I4" s="28">
        <f>IFERROR(+VLOOKUP("LET100"&amp;A4,'Main File'!A:O,13,0),0)</f>
        <v>0</v>
      </c>
      <c r="J4" s="28">
        <f>IFERROR(+VLOOKUP("LET100"&amp;A4,'Main File'!A:O,14,0),0)</f>
        <v>0</v>
      </c>
      <c r="K4" s="28">
        <f>IFERROR(+VLOOKUP("LET100"&amp;A4,'Main File'!A:O,15,0),0)</f>
        <v>0</v>
      </c>
    </row>
    <row r="5" spans="1:14" x14ac:dyDescent="0.25">
      <c r="A5" s="9">
        <v>43161</v>
      </c>
      <c r="B5" s="28">
        <f>IFERROR(+VLOOKUP("LET100"&amp;A5,'Main File'!A:O,6,0),0)</f>
        <v>0.249878441481278</v>
      </c>
      <c r="C5" s="28">
        <f>IFERROR(+VLOOKUP("LET100"&amp;A5,'Main File'!A:O,7,0),0)</f>
        <v>0</v>
      </c>
      <c r="D5" s="28">
        <f>IFERROR(+VLOOKUP("LET100"&amp;A5,'Main File'!A:O,8,0),0)</f>
        <v>0</v>
      </c>
      <c r="E5" s="28">
        <f>IFERROR(+VLOOKUP("LET100"&amp;A5,'Main File'!A:O,9,0),0)</f>
        <v>8.9780138143541761E-3</v>
      </c>
      <c r="F5" s="28">
        <f>IFERROR(+VLOOKUP("LET100"&amp;A5,'Main File'!A:O,10,0),0)</f>
        <v>0.25885645529563217</v>
      </c>
      <c r="G5" s="28">
        <f>IFERROR(+VLOOKUP("LET100"&amp;A5,'Main File'!A:O,11,0),0)</f>
        <v>0</v>
      </c>
      <c r="H5" s="28">
        <f>IFERROR(+VLOOKUP("LET100"&amp;A5,'Main File'!A:O,12,0),0)</f>
        <v>0</v>
      </c>
      <c r="I5" s="28">
        <f>IFERROR(+VLOOKUP("LET100"&amp;A5,'Main File'!A:O,13,0),0)</f>
        <v>0</v>
      </c>
      <c r="J5" s="28">
        <f>IFERROR(+VLOOKUP("LET100"&amp;A5,'Main File'!A:O,14,0),0)</f>
        <v>0</v>
      </c>
      <c r="K5" s="28">
        <f>IFERROR(+VLOOKUP("LET100"&amp;A5,'Main File'!A:O,15,0),0)</f>
        <v>0</v>
      </c>
    </row>
    <row r="6" spans="1:14" x14ac:dyDescent="0.25">
      <c r="A6" s="9">
        <f>+A5+1</f>
        <v>43162</v>
      </c>
      <c r="B6" s="28">
        <f>IFERROR(+VLOOKUP("LET100"&amp;A6,'Main File'!A:O,6,0),0)</f>
        <v>0.24987827527699316</v>
      </c>
      <c r="C6" s="28">
        <f>IFERROR(+VLOOKUP("LET100"&amp;A6,'Main File'!A:O,7,0),0)</f>
        <v>0</v>
      </c>
      <c r="D6" s="28">
        <f>IFERROR(+VLOOKUP("LET100"&amp;A6,'Main File'!A:O,8,0),0)</f>
        <v>0</v>
      </c>
      <c r="E6" s="28">
        <f>IFERROR(+VLOOKUP("LET100"&amp;A6,'Main File'!A:O,9,0),0)</f>
        <v>8.9778262858948334E-3</v>
      </c>
      <c r="F6" s="28">
        <f>IFERROR(+VLOOKUP("LET100"&amp;A6,'Main File'!A:O,10,0),0)</f>
        <v>0.25885610156288802</v>
      </c>
      <c r="G6" s="28">
        <f>IFERROR(+VLOOKUP("LET100"&amp;A6,'Main File'!A:O,11,0),0)</f>
        <v>0</v>
      </c>
      <c r="H6" s="28">
        <f>IFERROR(+VLOOKUP("LET100"&amp;A6,'Main File'!A:O,12,0),0)</f>
        <v>0</v>
      </c>
      <c r="I6" s="28">
        <f>IFERROR(+VLOOKUP("LET100"&amp;A6,'Main File'!A:O,13,0),0)</f>
        <v>0</v>
      </c>
      <c r="J6" s="28">
        <f>IFERROR(+VLOOKUP("LET100"&amp;A6,'Main File'!A:O,14,0),0)</f>
        <v>0</v>
      </c>
      <c r="K6" s="28">
        <f>IFERROR(+VLOOKUP("LET100"&amp;A6,'Main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IFERROR(+VLOOKUP("LET100"&amp;A7,'Main File'!A:O,6,0),0)</f>
        <v>0.24987835758910151</v>
      </c>
      <c r="C7" s="28">
        <f>IFERROR(+VLOOKUP("LET100"&amp;A7,'Main File'!A:O,7,0),0)</f>
        <v>0</v>
      </c>
      <c r="D7" s="28">
        <f>IFERROR(+VLOOKUP("LET100"&amp;A7,'Main File'!A:O,8,0),0)</f>
        <v>0</v>
      </c>
      <c r="E7" s="28">
        <f>IFERROR(+VLOOKUP("LET100"&amp;A7,'Main File'!A:O,9,0),0)</f>
        <v>8.9778872842009878E-3</v>
      </c>
      <c r="F7" s="28">
        <f>IFERROR(+VLOOKUP("LET100"&amp;A7,'Main File'!A:O,10,0),0)</f>
        <v>0.2588562448733025</v>
      </c>
      <c r="G7" s="28">
        <f>IFERROR(+VLOOKUP("LET100"&amp;A7,'Main File'!A:O,11,0),0)</f>
        <v>0</v>
      </c>
      <c r="H7" s="28">
        <f>IFERROR(+VLOOKUP("LET100"&amp;A7,'Main File'!A:O,12,0),0)</f>
        <v>0</v>
      </c>
      <c r="I7" s="28">
        <f>IFERROR(+VLOOKUP("LET100"&amp;A7,'Main File'!A:O,13,0),0)</f>
        <v>0</v>
      </c>
      <c r="J7" s="28">
        <f>IFERROR(+VLOOKUP("LET100"&amp;A7,'Main File'!A:O,14,0),0)</f>
        <v>0</v>
      </c>
      <c r="K7" s="28">
        <f>IFERROR(+VLOOKUP("LET100"&amp;A7,'Main File'!A:O,15,0),0)</f>
        <v>0</v>
      </c>
    </row>
    <row r="8" spans="1:14" x14ac:dyDescent="0.25">
      <c r="A8" s="9">
        <f t="shared" si="0"/>
        <v>43164</v>
      </c>
      <c r="B8" s="28">
        <f>IFERROR(+VLOOKUP("LET100"&amp;A8,'Main File'!A:O,6,0),0)</f>
        <v>0.24987738891568406</v>
      </c>
      <c r="C8" s="28">
        <f>IFERROR(+VLOOKUP("LET100"&amp;A8,'Main File'!A:O,7,0),0)</f>
        <v>0</v>
      </c>
      <c r="D8" s="28">
        <f>IFERROR(+VLOOKUP("LET100"&amp;A8,'Main File'!A:O,8,0),0)</f>
        <v>0</v>
      </c>
      <c r="E8" s="28">
        <f>IFERROR(+VLOOKUP("LET100"&amp;A8,'Main File'!A:O,9,0),0)</f>
        <v>8.9777524579688715E-3</v>
      </c>
      <c r="F8" s="28">
        <f>IFERROR(+VLOOKUP("LET100"&amp;A8,'Main File'!A:O,10,0),0)</f>
        <v>0.25885514137365295</v>
      </c>
      <c r="G8" s="28">
        <f>IFERROR(+VLOOKUP("LET100"&amp;A8,'Main File'!A:O,11,0),0)</f>
        <v>0</v>
      </c>
      <c r="H8" s="28">
        <f>IFERROR(+VLOOKUP("LET100"&amp;A8,'Main File'!A:O,12,0),0)</f>
        <v>0</v>
      </c>
      <c r="I8" s="28">
        <f>IFERROR(+VLOOKUP("LET100"&amp;A8,'Main File'!A:O,13,0),0)</f>
        <v>0</v>
      </c>
      <c r="J8" s="28">
        <f>IFERROR(+VLOOKUP("LET100"&amp;A8,'Main File'!A:O,14,0),0)</f>
        <v>0</v>
      </c>
      <c r="K8" s="28">
        <f>IFERROR(+VLOOKUP("LET100"&amp;A8,'Main File'!A:O,15,0),0)</f>
        <v>0</v>
      </c>
    </row>
    <row r="9" spans="1:14" x14ac:dyDescent="0.25">
      <c r="A9" s="9">
        <f t="shared" si="0"/>
        <v>43165</v>
      </c>
      <c r="B9" s="28">
        <f>IFERROR(+VLOOKUP("LET100"&amp;A9,'Main File'!A:O,6,0),0)</f>
        <v>0.24987703490910515</v>
      </c>
      <c r="C9" s="28">
        <f>IFERROR(+VLOOKUP("LET100"&amp;A9,'Main File'!A:O,7,0),0)</f>
        <v>0</v>
      </c>
      <c r="D9" s="28">
        <f>IFERROR(+VLOOKUP("LET100"&amp;A9,'Main File'!A:O,8,0),0)</f>
        <v>0</v>
      </c>
      <c r="E9" s="28">
        <f>IFERROR(+VLOOKUP("LET100"&amp;A9,'Main File'!A:O,9,0),0)</f>
        <v>8.9775572842407583E-3</v>
      </c>
      <c r="F9" s="28">
        <f>IFERROR(+VLOOKUP("LET100"&amp;A9,'Main File'!A:O,10,0),0)</f>
        <v>0.25885459219334589</v>
      </c>
      <c r="G9" s="28">
        <f>IFERROR(+VLOOKUP("LET100"&amp;A9,'Main File'!A:O,11,0),0)</f>
        <v>0</v>
      </c>
      <c r="H9" s="28">
        <f>IFERROR(+VLOOKUP("LET100"&amp;A9,'Main File'!A:O,12,0),0)</f>
        <v>0</v>
      </c>
      <c r="I9" s="28">
        <f>IFERROR(+VLOOKUP("LET100"&amp;A9,'Main File'!A:O,13,0),0)</f>
        <v>0</v>
      </c>
      <c r="J9" s="28">
        <f>IFERROR(+VLOOKUP("LET100"&amp;A9,'Main File'!A:O,14,0),0)</f>
        <v>0</v>
      </c>
      <c r="K9" s="28">
        <f>IFERROR(+VLOOKUP("LET100"&amp;A9,'Main File'!A:O,15,0),0)</f>
        <v>0</v>
      </c>
    </row>
    <row r="10" spans="1:14" x14ac:dyDescent="0.25">
      <c r="A10" s="9">
        <f t="shared" si="0"/>
        <v>43166</v>
      </c>
      <c r="B10" s="28">
        <f>IFERROR(+VLOOKUP("LET100"&amp;A10,'Main File'!A:O,6,0),0)</f>
        <v>0.24987703378852819</v>
      </c>
      <c r="C10" s="28">
        <f>IFERROR(+VLOOKUP("LET100"&amp;A10,'Main File'!A:O,7,0),0)</f>
        <v>0</v>
      </c>
      <c r="D10" s="28">
        <f>IFERROR(+VLOOKUP("LET100"&amp;A10,'Main File'!A:O,8,0),0)</f>
        <v>0</v>
      </c>
      <c r="E10" s="28">
        <f>IFERROR(+VLOOKUP("LET100"&amp;A10,'Main File'!A:O,9,0),0)</f>
        <v>8.9775305994956346E-3</v>
      </c>
      <c r="F10" s="28">
        <f>IFERROR(+VLOOKUP("LET100"&amp;A10,'Main File'!A:O,10,0),0)</f>
        <v>0.25885456438802384</v>
      </c>
      <c r="G10" s="28">
        <f>IFERROR(+VLOOKUP("LET100"&amp;A10,'Main File'!A:O,11,0),0)</f>
        <v>0</v>
      </c>
      <c r="H10" s="28">
        <f>IFERROR(+VLOOKUP("LET100"&amp;A10,'Main File'!A:O,12,0),0)</f>
        <v>0</v>
      </c>
      <c r="I10" s="28">
        <f>IFERROR(+VLOOKUP("LET100"&amp;A10,'Main File'!A:O,13,0),0)</f>
        <v>0</v>
      </c>
      <c r="J10" s="28">
        <f>IFERROR(+VLOOKUP("LET100"&amp;A10,'Main File'!A:O,14,0),0)</f>
        <v>0</v>
      </c>
      <c r="K10" s="28">
        <f>IFERROR(+VLOOKUP("LET100"&amp;A10,'Main File'!A:O,15,0),0)</f>
        <v>0</v>
      </c>
    </row>
    <row r="11" spans="1:14" x14ac:dyDescent="0.25">
      <c r="A11" s="9">
        <f t="shared" si="0"/>
        <v>43167</v>
      </c>
      <c r="B11" s="28">
        <f>IFERROR(+VLOOKUP("LET100"&amp;A11,'Main File'!A:O,6,0),0)</f>
        <v>0.24987939001612944</v>
      </c>
      <c r="C11" s="28">
        <f>IFERROR(+VLOOKUP("LET100"&amp;A11,'Main File'!A:O,7,0),0)</f>
        <v>0</v>
      </c>
      <c r="D11" s="28">
        <f>IFERROR(+VLOOKUP("LET100"&amp;A11,'Main File'!A:O,8,0),0)</f>
        <v>0</v>
      </c>
      <c r="E11" s="28">
        <f>IFERROR(+VLOOKUP("LET100"&amp;A11,'Main File'!A:O,9,0),0)</f>
        <v>8.9779004833682279E-3</v>
      </c>
      <c r="F11" s="28">
        <f>IFERROR(+VLOOKUP("LET100"&amp;A11,'Main File'!A:O,10,0),0)</f>
        <v>0.25885729049949768</v>
      </c>
      <c r="G11" s="28">
        <f>IFERROR(+VLOOKUP("LET100"&amp;A11,'Main File'!A:O,11,0),0)</f>
        <v>0</v>
      </c>
      <c r="H11" s="28">
        <f>IFERROR(+VLOOKUP("LET100"&amp;A11,'Main File'!A:O,12,0),0)</f>
        <v>0</v>
      </c>
      <c r="I11" s="28">
        <f>IFERROR(+VLOOKUP("LET100"&amp;A11,'Main File'!A:O,13,0),0)</f>
        <v>0</v>
      </c>
      <c r="J11" s="28">
        <f>IFERROR(+VLOOKUP("LET100"&amp;A11,'Main File'!A:O,14,0),0)</f>
        <v>0</v>
      </c>
      <c r="K11" s="28">
        <f>IFERROR(+VLOOKUP("LET100"&amp;A11,'Main File'!A:O,15,0),0)</f>
        <v>0</v>
      </c>
    </row>
    <row r="12" spans="1:14" x14ac:dyDescent="0.25">
      <c r="A12" s="9">
        <f t="shared" si="0"/>
        <v>43168</v>
      </c>
      <c r="B12" s="28">
        <f>IFERROR(+VLOOKUP("LET100"&amp;A12,'Main File'!A:O,6,0),0)</f>
        <v>0.24987827276664573</v>
      </c>
      <c r="C12" s="28">
        <f>IFERROR(+VLOOKUP("LET100"&amp;A12,'Main File'!A:O,7,0),0)</f>
        <v>0</v>
      </c>
      <c r="D12" s="28">
        <f>IFERROR(+VLOOKUP("LET100"&amp;A12,'Main File'!A:O,8,0),0)</f>
        <v>0</v>
      </c>
      <c r="E12" s="28">
        <f>IFERROR(+VLOOKUP("LET100"&amp;A12,'Main File'!A:O,9,0),0)</f>
        <v>8.9778407787511182E-3</v>
      </c>
      <c r="F12" s="28">
        <f>IFERROR(+VLOOKUP("LET100"&amp;A12,'Main File'!A:O,10,0),0)</f>
        <v>0.25885611354539684</v>
      </c>
      <c r="G12" s="28">
        <f>IFERROR(+VLOOKUP("LET100"&amp;A12,'Main File'!A:O,11,0),0)</f>
        <v>0</v>
      </c>
      <c r="H12" s="28">
        <f>IFERROR(+VLOOKUP("LET100"&amp;A12,'Main File'!A:O,12,0),0)</f>
        <v>0</v>
      </c>
      <c r="I12" s="28">
        <f>IFERROR(+VLOOKUP("LET100"&amp;A12,'Main File'!A:O,13,0),0)</f>
        <v>0</v>
      </c>
      <c r="J12" s="28">
        <f>IFERROR(+VLOOKUP("LET100"&amp;A12,'Main File'!A:O,14,0),0)</f>
        <v>0</v>
      </c>
      <c r="K12" s="28">
        <f>IFERROR(+VLOOKUP("LET100"&amp;A12,'Main File'!A:O,15,0),0)</f>
        <v>0</v>
      </c>
    </row>
    <row r="13" spans="1:14" x14ac:dyDescent="0.25">
      <c r="A13" s="9">
        <f t="shared" si="0"/>
        <v>43169</v>
      </c>
      <c r="B13" s="28">
        <f>IFERROR(+VLOOKUP("LET100"&amp;A13,'Main File'!A:O,6,0),0)</f>
        <v>0.24987840434011147</v>
      </c>
      <c r="C13" s="28">
        <f>IFERROR(+VLOOKUP("LET100"&amp;A13,'Main File'!A:O,7,0),0)</f>
        <v>0</v>
      </c>
      <c r="D13" s="28">
        <f>IFERROR(+VLOOKUP("LET100"&amp;A13,'Main File'!A:O,8,0),0)</f>
        <v>0</v>
      </c>
      <c r="E13" s="28">
        <f>IFERROR(+VLOOKUP("LET100"&amp;A13,'Main File'!A:O,9,0),0)</f>
        <v>8.9779003641476431E-3</v>
      </c>
      <c r="F13" s="28">
        <f>IFERROR(+VLOOKUP("LET100"&amp;A13,'Main File'!A:O,10,0),0)</f>
        <v>0.25885630470425913</v>
      </c>
      <c r="G13" s="28">
        <f>IFERROR(+VLOOKUP("LET100"&amp;A13,'Main File'!A:O,11,0),0)</f>
        <v>0</v>
      </c>
      <c r="H13" s="28">
        <f>IFERROR(+VLOOKUP("LET100"&amp;A13,'Main File'!A:O,12,0),0)</f>
        <v>0</v>
      </c>
      <c r="I13" s="28">
        <f>IFERROR(+VLOOKUP("LET100"&amp;A13,'Main File'!A:O,13,0),0)</f>
        <v>0</v>
      </c>
      <c r="J13" s="28">
        <f>IFERROR(+VLOOKUP("LET100"&amp;A13,'Main File'!A:O,14,0),0)</f>
        <v>0</v>
      </c>
      <c r="K13" s="28">
        <f>IFERROR(+VLOOKUP("LET100"&amp;A13,'Main File'!A:O,15,0),0)</f>
        <v>0</v>
      </c>
    </row>
    <row r="14" spans="1:14" x14ac:dyDescent="0.25">
      <c r="A14" s="9">
        <f t="shared" si="0"/>
        <v>43170</v>
      </c>
      <c r="B14" s="28">
        <f>IFERROR(+VLOOKUP("LET100"&amp;A14,'Main File'!A:O,6,0),0)</f>
        <v>0.24987828142580579</v>
      </c>
      <c r="C14" s="28">
        <f>IFERROR(+VLOOKUP("LET100"&amp;A14,'Main File'!A:O,7,0),0)</f>
        <v>0</v>
      </c>
      <c r="D14" s="28">
        <f>IFERROR(+VLOOKUP("LET100"&amp;A14,'Main File'!A:O,8,0),0)</f>
        <v>0</v>
      </c>
      <c r="E14" s="28">
        <f>IFERROR(+VLOOKUP("LET100"&amp;A14,'Main File'!A:O,9,0),0)</f>
        <v>8.9779599498969395E-3</v>
      </c>
      <c r="F14" s="28">
        <f>IFERROR(+VLOOKUP("LET100"&amp;A14,'Main File'!A:O,10,0),0)</f>
        <v>0.25885624137570273</v>
      </c>
      <c r="G14" s="28">
        <f>IFERROR(+VLOOKUP("LET100"&amp;A14,'Main File'!A:O,11,0),0)</f>
        <v>0</v>
      </c>
      <c r="H14" s="28">
        <f>IFERROR(+VLOOKUP("LET100"&amp;A14,'Main File'!A:O,12,0),0)</f>
        <v>0</v>
      </c>
      <c r="I14" s="28">
        <f>IFERROR(+VLOOKUP("LET100"&amp;A14,'Main File'!A:O,13,0),0)</f>
        <v>0</v>
      </c>
      <c r="J14" s="28">
        <f>IFERROR(+VLOOKUP("LET100"&amp;A14,'Main File'!A:O,14,0),0)</f>
        <v>0</v>
      </c>
      <c r="K14" s="28">
        <f>IFERROR(+VLOOKUP("LET100"&amp;A14,'Main File'!A:O,15,0),0)</f>
        <v>0</v>
      </c>
    </row>
    <row r="15" spans="1:14" x14ac:dyDescent="0.25">
      <c r="A15" s="9">
        <f t="shared" si="0"/>
        <v>43171</v>
      </c>
      <c r="B15" s="28">
        <f>IFERROR(+VLOOKUP("LET100"&amp;A15,'Main File'!A:O,6,0),0)</f>
        <v>0.2498804394837312</v>
      </c>
      <c r="C15" s="28">
        <f>IFERROR(+VLOOKUP("LET100"&amp;A15,'Main File'!A:O,7,0),0)</f>
        <v>0</v>
      </c>
      <c r="D15" s="28">
        <f>IFERROR(+VLOOKUP("LET100"&amp;A15,'Main File'!A:O,8,0),0)</f>
        <v>0</v>
      </c>
      <c r="E15" s="28">
        <f>IFERROR(+VLOOKUP("LET100"&amp;A15,'Main File'!A:O,9,0),0)</f>
        <v>8.9783020496901761E-3</v>
      </c>
      <c r="F15" s="28">
        <f>IFERROR(+VLOOKUP("LET100"&amp;A15,'Main File'!A:O,10,0),0)</f>
        <v>0.25885874153342137</v>
      </c>
      <c r="G15" s="28">
        <f>IFERROR(+VLOOKUP("LET100"&amp;A15,'Main File'!A:O,11,0),0)</f>
        <v>0</v>
      </c>
      <c r="H15" s="28">
        <f>IFERROR(+VLOOKUP("LET100"&amp;A15,'Main File'!A:O,12,0),0)</f>
        <v>0</v>
      </c>
      <c r="I15" s="28">
        <f>IFERROR(+VLOOKUP("LET100"&amp;A15,'Main File'!A:O,13,0),0)</f>
        <v>0</v>
      </c>
      <c r="J15" s="28">
        <f>IFERROR(+VLOOKUP("LET100"&amp;A15,'Main File'!A:O,14,0),0)</f>
        <v>0</v>
      </c>
      <c r="K15" s="28">
        <f>IFERROR(+VLOOKUP("LET100"&amp;A15,'Main File'!A:O,15,0),0)</f>
        <v>0</v>
      </c>
    </row>
    <row r="16" spans="1:14" x14ac:dyDescent="0.25">
      <c r="A16" s="9">
        <f t="shared" si="0"/>
        <v>43172</v>
      </c>
      <c r="B16" s="28">
        <f>IFERROR(+VLOOKUP("LET100"&amp;A16,'Main File'!A:O,6,0),0)</f>
        <v>0.24987847203877717</v>
      </c>
      <c r="C16" s="28">
        <f>IFERROR(+VLOOKUP("LET100"&amp;A16,'Main File'!A:O,7,0),0)</f>
        <v>0</v>
      </c>
      <c r="D16" s="28">
        <f>IFERROR(+VLOOKUP("LET100"&amp;A16,'Main File'!A:O,8,0),0)</f>
        <v>0</v>
      </c>
      <c r="E16" s="28">
        <f>IFERROR(+VLOOKUP("LET100"&amp;A16,'Main File'!A:O,9,0),0)</f>
        <v>8.9777383937674864E-3</v>
      </c>
      <c r="F16" s="28">
        <f>IFERROR(+VLOOKUP("LET100"&amp;A16,'Main File'!A:O,10,0),0)</f>
        <v>0.25885621043254464</v>
      </c>
      <c r="G16" s="28">
        <f>IFERROR(+VLOOKUP("LET100"&amp;A16,'Main File'!A:O,11,0),0)</f>
        <v>0</v>
      </c>
      <c r="H16" s="28">
        <f>IFERROR(+VLOOKUP("LET100"&amp;A16,'Main File'!A:O,12,0),0)</f>
        <v>0</v>
      </c>
      <c r="I16" s="28">
        <f>IFERROR(+VLOOKUP("LET100"&amp;A16,'Main File'!A:O,13,0),0)</f>
        <v>0</v>
      </c>
      <c r="J16" s="28">
        <f>IFERROR(+VLOOKUP("LET100"&amp;A16,'Main File'!A:O,14,0),0)</f>
        <v>0</v>
      </c>
      <c r="K16" s="28">
        <f>IFERROR(+VLOOKUP("LET100"&amp;A16,'Main File'!A:O,15,0),0)</f>
        <v>0</v>
      </c>
    </row>
    <row r="17" spans="1:11" x14ac:dyDescent="0.25">
      <c r="A17" s="9">
        <f t="shared" si="0"/>
        <v>43173</v>
      </c>
      <c r="B17" s="28">
        <f>IFERROR(+VLOOKUP("LET100"&amp;A17,'Main File'!A:O,6,0),0)</f>
        <v>0.24987830155516461</v>
      </c>
      <c r="C17" s="28">
        <f>IFERROR(+VLOOKUP("LET100"&amp;A17,'Main File'!A:O,7,0),0)</f>
        <v>0</v>
      </c>
      <c r="D17" s="28">
        <f>IFERROR(+VLOOKUP("LET100"&amp;A17,'Main File'!A:O,8,0),0)</f>
        <v>0</v>
      </c>
      <c r="E17" s="28">
        <f>IFERROR(+VLOOKUP("LET100"&amp;A17,'Main File'!A:O,9,0),0)</f>
        <v>8.9777742336841267E-3</v>
      </c>
      <c r="F17" s="28">
        <f>IFERROR(+VLOOKUP("LET100"&amp;A17,'Main File'!A:O,10,0),0)</f>
        <v>0.25885607578884873</v>
      </c>
      <c r="G17" s="28">
        <f>IFERROR(+VLOOKUP("LET100"&amp;A17,'Main File'!A:O,11,0),0)</f>
        <v>0</v>
      </c>
      <c r="H17" s="28">
        <f>IFERROR(+VLOOKUP("LET100"&amp;A17,'Main File'!A:O,12,0),0)</f>
        <v>0</v>
      </c>
      <c r="I17" s="28">
        <f>IFERROR(+VLOOKUP("LET100"&amp;A17,'Main File'!A:O,13,0),0)</f>
        <v>0</v>
      </c>
      <c r="J17" s="28">
        <f>IFERROR(+VLOOKUP("LET100"&amp;A17,'Main File'!A:O,14,0),0)</f>
        <v>0</v>
      </c>
      <c r="K17" s="28">
        <f>IFERROR(+VLOOKUP("LET100"&amp;A17,'Main File'!A:O,15,0),0)</f>
        <v>0</v>
      </c>
    </row>
    <row r="18" spans="1:11" x14ac:dyDescent="0.25">
      <c r="A18" s="9">
        <f t="shared" si="0"/>
        <v>43174</v>
      </c>
      <c r="B18" s="28">
        <f>IFERROR(+VLOOKUP("LET100"&amp;A18,'Main File'!A:O,6,0),0)</f>
        <v>0.24987770168421042</v>
      </c>
      <c r="C18" s="28">
        <f>IFERROR(+VLOOKUP("LET100"&amp;A18,'Main File'!A:O,7,0),0)</f>
        <v>0</v>
      </c>
      <c r="D18" s="28">
        <f>IFERROR(+VLOOKUP("LET100"&amp;A18,'Main File'!A:O,8,0),0)</f>
        <v>0</v>
      </c>
      <c r="E18" s="28">
        <f>IFERROR(+VLOOKUP("LET100"&amp;A18,'Main File'!A:O,9,0),0)</f>
        <v>8.9777801750399802E-3</v>
      </c>
      <c r="F18" s="28">
        <f>IFERROR(+VLOOKUP("LET100"&amp;A18,'Main File'!A:O,10,0),0)</f>
        <v>0.25885548185925039</v>
      </c>
      <c r="G18" s="28">
        <f>IFERROR(+VLOOKUP("LET100"&amp;A18,'Main File'!A:O,11,0),0)</f>
        <v>0</v>
      </c>
      <c r="H18" s="28">
        <f>IFERROR(+VLOOKUP("LET100"&amp;A18,'Main File'!A:O,12,0),0)</f>
        <v>0</v>
      </c>
      <c r="I18" s="28">
        <f>IFERROR(+VLOOKUP("LET100"&amp;A18,'Main File'!A:O,13,0),0)</f>
        <v>0</v>
      </c>
      <c r="J18" s="28">
        <f>IFERROR(+VLOOKUP("LET100"&amp;A18,'Main File'!A:O,14,0),0)</f>
        <v>0</v>
      </c>
      <c r="K18" s="28">
        <f>IFERROR(+VLOOKUP("LET100"&amp;A18,'Main File'!A:O,15,0),0)</f>
        <v>0</v>
      </c>
    </row>
    <row r="19" spans="1:11" x14ac:dyDescent="0.25">
      <c r="A19" s="9">
        <f t="shared" si="0"/>
        <v>43175</v>
      </c>
      <c r="B19" s="28">
        <f>IFERROR(+VLOOKUP("LET100"&amp;A19,'Main File'!A:O,6,0),0)</f>
        <v>0.24987655995261959</v>
      </c>
      <c r="C19" s="28">
        <f>IFERROR(+VLOOKUP("LET100"&amp;A19,'Main File'!A:O,7,0),0)</f>
        <v>0</v>
      </c>
      <c r="D19" s="28">
        <f>IFERROR(+VLOOKUP("LET100"&amp;A19,'Main File'!A:O,8,0),0)</f>
        <v>0</v>
      </c>
      <c r="E19" s="28">
        <f>IFERROR(+VLOOKUP("LET100"&amp;A19,'Main File'!A:O,9,0),0)</f>
        <v>8.9774881679310411E-3</v>
      </c>
      <c r="F19" s="28">
        <f>IFERROR(+VLOOKUP("LET100"&amp;A19,'Main File'!A:O,10,0),0)</f>
        <v>0.25885404812055063</v>
      </c>
      <c r="G19" s="28">
        <f>IFERROR(+VLOOKUP("LET100"&amp;A19,'Main File'!A:O,11,0),0)</f>
        <v>0</v>
      </c>
      <c r="H19" s="28">
        <f>IFERROR(+VLOOKUP("LET100"&amp;A19,'Main File'!A:O,12,0),0)</f>
        <v>0</v>
      </c>
      <c r="I19" s="28">
        <f>IFERROR(+VLOOKUP("LET100"&amp;A19,'Main File'!A:O,13,0),0)</f>
        <v>0</v>
      </c>
      <c r="J19" s="28">
        <f>IFERROR(+VLOOKUP("LET100"&amp;A19,'Main File'!A:O,14,0),0)</f>
        <v>0</v>
      </c>
      <c r="K19" s="28">
        <f>IFERROR(+VLOOKUP("LET100"&amp;A19,'Main File'!A:O,15,0),0)</f>
        <v>0</v>
      </c>
    </row>
    <row r="20" spans="1:11" x14ac:dyDescent="0.25">
      <c r="A20" s="9">
        <f t="shared" si="0"/>
        <v>43176</v>
      </c>
      <c r="B20" s="28">
        <f>IFERROR(+VLOOKUP("LET100"&amp;A20,'Main File'!A:O,6,0),0)</f>
        <v>0.24987823582540003</v>
      </c>
      <c r="C20" s="28">
        <f>IFERROR(+VLOOKUP("LET100"&amp;A20,'Main File'!A:O,7,0),0)</f>
        <v>0</v>
      </c>
      <c r="D20" s="28">
        <f>IFERROR(+VLOOKUP("LET100"&amp;A20,'Main File'!A:O,8,0),0)</f>
        <v>0</v>
      </c>
      <c r="E20" s="28">
        <f>IFERROR(+VLOOKUP("LET100"&amp;A20,'Main File'!A:O,9,0),0)</f>
        <v>8.9778029159775681E-3</v>
      </c>
      <c r="F20" s="28">
        <f>IFERROR(+VLOOKUP("LET100"&amp;A20,'Main File'!A:O,10,0),0)</f>
        <v>0.25885603874137758</v>
      </c>
      <c r="G20" s="28">
        <f>IFERROR(+VLOOKUP("LET100"&amp;A20,'Main File'!A:O,11,0),0)</f>
        <v>0</v>
      </c>
      <c r="H20" s="28">
        <f>IFERROR(+VLOOKUP("LET100"&amp;A20,'Main File'!A:O,12,0),0)</f>
        <v>0</v>
      </c>
      <c r="I20" s="28">
        <f>IFERROR(+VLOOKUP("LET100"&amp;A20,'Main File'!A:O,13,0),0)</f>
        <v>0</v>
      </c>
      <c r="J20" s="28">
        <f>IFERROR(+VLOOKUP("LET100"&amp;A20,'Main File'!A:O,14,0),0)</f>
        <v>0</v>
      </c>
      <c r="K20" s="28">
        <f>IFERROR(+VLOOKUP("LET100"&amp;A20,'Main File'!A:O,15,0),0)</f>
        <v>0</v>
      </c>
    </row>
    <row r="21" spans="1:11" x14ac:dyDescent="0.25">
      <c r="A21" s="9">
        <f t="shared" si="0"/>
        <v>43177</v>
      </c>
      <c r="B21" s="28">
        <f>IFERROR(+VLOOKUP("LET100"&amp;A21,'Main File'!A:O,6,0),0)</f>
        <v>0.24987838446616206</v>
      </c>
      <c r="C21" s="28">
        <f>IFERROR(+VLOOKUP("LET100"&amp;A21,'Main File'!A:O,7,0),0)</f>
        <v>0</v>
      </c>
      <c r="D21" s="28">
        <f>IFERROR(+VLOOKUP("LET100"&amp;A21,'Main File'!A:O,8,0),0)</f>
        <v>0</v>
      </c>
      <c r="E21" s="28">
        <f>IFERROR(+VLOOKUP("LET100"&amp;A21,'Main File'!A:O,9,0),0)</f>
        <v>8.977863128107914E-3</v>
      </c>
      <c r="F21" s="28">
        <f>IFERROR(+VLOOKUP("LET100"&amp;A21,'Main File'!A:O,10,0),0)</f>
        <v>0.25885624759426995</v>
      </c>
      <c r="G21" s="28">
        <f>IFERROR(+VLOOKUP("LET100"&amp;A21,'Main File'!A:O,11,0),0)</f>
        <v>0</v>
      </c>
      <c r="H21" s="28">
        <f>IFERROR(+VLOOKUP("LET100"&amp;A21,'Main File'!A:O,12,0),0)</f>
        <v>0</v>
      </c>
      <c r="I21" s="28">
        <f>IFERROR(+VLOOKUP("LET100"&amp;A21,'Main File'!A:O,13,0),0)</f>
        <v>0</v>
      </c>
      <c r="J21" s="28">
        <f>IFERROR(+VLOOKUP("LET100"&amp;A21,'Main File'!A:O,14,0),0)</f>
        <v>0</v>
      </c>
      <c r="K21" s="28">
        <f>IFERROR(+VLOOKUP("LET100"&amp;A21,'Main File'!A:O,15,0),0)</f>
        <v>0</v>
      </c>
    </row>
    <row r="22" spans="1:11" x14ac:dyDescent="0.25">
      <c r="A22" s="9">
        <f t="shared" si="0"/>
        <v>43178</v>
      </c>
      <c r="B22" s="28">
        <f>IFERROR(+VLOOKUP("LET100"&amp;A22,'Main File'!A:O,6,0),0)</f>
        <v>0.24987724639704564</v>
      </c>
      <c r="C22" s="28">
        <f>IFERROR(+VLOOKUP("LET100"&amp;A22,'Main File'!A:O,7,0),0)</f>
        <v>0</v>
      </c>
      <c r="D22" s="28">
        <f>IFERROR(+VLOOKUP("LET100"&amp;A22,'Main File'!A:O,8,0),0)</f>
        <v>0</v>
      </c>
      <c r="E22" s="28">
        <f>IFERROR(+VLOOKUP("LET100"&amp;A22,'Main File'!A:O,9,0),0)</f>
        <v>8.977758102553475E-3</v>
      </c>
      <c r="F22" s="28">
        <f>IFERROR(+VLOOKUP("LET100"&amp;A22,'Main File'!A:O,10,0),0)</f>
        <v>0.25885500449959914</v>
      </c>
      <c r="G22" s="28">
        <f>IFERROR(+VLOOKUP("LET100"&amp;A22,'Main File'!A:O,11,0),0)</f>
        <v>0</v>
      </c>
      <c r="H22" s="28">
        <f>IFERROR(+VLOOKUP("LET100"&amp;A22,'Main File'!A:O,12,0),0)</f>
        <v>0</v>
      </c>
      <c r="I22" s="28">
        <f>IFERROR(+VLOOKUP("LET100"&amp;A22,'Main File'!A:O,13,0),0)</f>
        <v>0</v>
      </c>
      <c r="J22" s="28">
        <f>IFERROR(+VLOOKUP("LET100"&amp;A22,'Main File'!A:O,14,0),0)</f>
        <v>0</v>
      </c>
      <c r="K22" s="28">
        <f>IFERROR(+VLOOKUP("LET100"&amp;A22,'Main File'!A:O,15,0),0)</f>
        <v>0</v>
      </c>
    </row>
    <row r="23" spans="1:11" x14ac:dyDescent="0.25">
      <c r="A23" s="9">
        <f t="shared" si="0"/>
        <v>43179</v>
      </c>
      <c r="B23" s="28">
        <f>IFERROR(+VLOOKUP("LET100"&amp;A23,'Main File'!A:O,6,0),0)</f>
        <v>0.24987883509929287</v>
      </c>
      <c r="C23" s="28">
        <f>IFERROR(+VLOOKUP("LET100"&amp;A23,'Main File'!A:O,7,0),0)</f>
        <v>0</v>
      </c>
      <c r="D23" s="28">
        <f>IFERROR(+VLOOKUP("LET100"&amp;A23,'Main File'!A:O,8,0),0)</f>
        <v>0</v>
      </c>
      <c r="E23" s="28">
        <f>IFERROR(+VLOOKUP("LET100"&amp;A23,'Main File'!A:O,9,0),0)</f>
        <v>8.9780048654217771E-3</v>
      </c>
      <c r="F23" s="28">
        <f>IFERROR(+VLOOKUP("LET100"&amp;A23,'Main File'!A:O,10,0),0)</f>
        <v>0.25885683996471465</v>
      </c>
      <c r="G23" s="28">
        <f>IFERROR(+VLOOKUP("LET100"&amp;A23,'Main File'!A:O,11,0),0)</f>
        <v>0</v>
      </c>
      <c r="H23" s="28">
        <f>IFERROR(+VLOOKUP("LET100"&amp;A23,'Main File'!A:O,12,0),0)</f>
        <v>0</v>
      </c>
      <c r="I23" s="28">
        <f>IFERROR(+VLOOKUP("LET100"&amp;A23,'Main File'!A:O,13,0),0)</f>
        <v>0</v>
      </c>
      <c r="J23" s="28">
        <f>IFERROR(+VLOOKUP("LET100"&amp;A23,'Main File'!A:O,14,0),0)</f>
        <v>0</v>
      </c>
      <c r="K23" s="28">
        <f>IFERROR(+VLOOKUP("LET100"&amp;A23,'Main File'!A:O,15,0),0)</f>
        <v>0</v>
      </c>
    </row>
    <row r="24" spans="1:11" x14ac:dyDescent="0.25">
      <c r="A24" s="9">
        <f t="shared" si="0"/>
        <v>43180</v>
      </c>
      <c r="B24" s="28">
        <f>IFERROR(+VLOOKUP("LET100"&amp;A24,'Main File'!A:O,6,0),0)</f>
        <v>0.2498786815449692</v>
      </c>
      <c r="C24" s="28">
        <f>IFERROR(+VLOOKUP("LET100"&amp;A24,'Main File'!A:O,7,0),0)</f>
        <v>0</v>
      </c>
      <c r="D24" s="28">
        <f>IFERROR(+VLOOKUP("LET100"&amp;A24,'Main File'!A:O,8,0),0)</f>
        <v>0</v>
      </c>
      <c r="E24" s="28">
        <f>IFERROR(+VLOOKUP("LET100"&amp;A24,'Main File'!A:O,9,0),0)</f>
        <v>8.9778423411180589E-3</v>
      </c>
      <c r="F24" s="28">
        <f>IFERROR(+VLOOKUP("LET100"&amp;A24,'Main File'!A:O,10,0),0)</f>
        <v>0.25885652388608726</v>
      </c>
      <c r="G24" s="28">
        <f>IFERROR(+VLOOKUP("LET100"&amp;A24,'Main File'!A:O,11,0),0)</f>
        <v>0</v>
      </c>
      <c r="H24" s="28">
        <f>IFERROR(+VLOOKUP("LET100"&amp;A24,'Main File'!A:O,12,0),0)</f>
        <v>0</v>
      </c>
      <c r="I24" s="28">
        <f>IFERROR(+VLOOKUP("LET100"&amp;A24,'Main File'!A:O,13,0),0)</f>
        <v>0</v>
      </c>
      <c r="J24" s="28">
        <f>IFERROR(+VLOOKUP("LET100"&amp;A24,'Main File'!A:O,14,0),0)</f>
        <v>0</v>
      </c>
      <c r="K24" s="28">
        <f>IFERROR(+VLOOKUP("LET100"&amp;A24,'Main File'!A:O,15,0),0)</f>
        <v>0</v>
      </c>
    </row>
    <row r="25" spans="1:11" x14ac:dyDescent="0.25">
      <c r="A25" s="9">
        <f t="shared" si="0"/>
        <v>43181</v>
      </c>
      <c r="B25" s="28">
        <f>IFERROR(+VLOOKUP("LET100"&amp;A25,'Main File'!A:O,6,0),0)</f>
        <v>0.24987761827686511</v>
      </c>
      <c r="C25" s="28">
        <f>IFERROR(+VLOOKUP("LET100"&amp;A25,'Main File'!A:O,7,0),0)</f>
        <v>0</v>
      </c>
      <c r="D25" s="28">
        <f>IFERROR(+VLOOKUP("LET100"&amp;A25,'Main File'!A:O,8,0),0)</f>
        <v>0</v>
      </c>
      <c r="E25" s="28">
        <f>IFERROR(+VLOOKUP("LET100"&amp;A25,'Main File'!A:O,9,0),0)</f>
        <v>8.9777495099050524E-3</v>
      </c>
      <c r="F25" s="28">
        <f>IFERROR(+VLOOKUP("LET100"&amp;A25,'Main File'!A:O,10,0),0)</f>
        <v>0.25885536778677015</v>
      </c>
      <c r="G25" s="28">
        <f>IFERROR(+VLOOKUP("LET100"&amp;A25,'Main File'!A:O,11,0),0)</f>
        <v>0</v>
      </c>
      <c r="H25" s="28">
        <f>IFERROR(+VLOOKUP("LET100"&amp;A25,'Main File'!A:O,12,0),0)</f>
        <v>0</v>
      </c>
      <c r="I25" s="28">
        <f>IFERROR(+VLOOKUP("LET100"&amp;A25,'Main File'!A:O,13,0),0)</f>
        <v>0</v>
      </c>
      <c r="J25" s="28">
        <f>IFERROR(+VLOOKUP("LET100"&amp;A25,'Main File'!A:O,14,0),0)</f>
        <v>0</v>
      </c>
      <c r="K25" s="28">
        <f>IFERROR(+VLOOKUP("LET100"&amp;A25,'Main File'!A:O,15,0),0)</f>
        <v>0</v>
      </c>
    </row>
    <row r="26" spans="1:11" x14ac:dyDescent="0.25">
      <c r="A26" s="9">
        <f t="shared" si="0"/>
        <v>43182</v>
      </c>
      <c r="B26" s="28">
        <f>IFERROR(+VLOOKUP("LET100"&amp;A26,'Main File'!A:O,6,0),0)</f>
        <v>0.24987709814154985</v>
      </c>
      <c r="C26" s="28">
        <f>IFERROR(+VLOOKUP("LET100"&amp;A26,'Main File'!A:O,7,0),0)</f>
        <v>0</v>
      </c>
      <c r="D26" s="28">
        <f>IFERROR(+VLOOKUP("LET100"&amp;A26,'Main File'!A:O,8,0),0)</f>
        <v>0</v>
      </c>
      <c r="E26" s="28">
        <f>IFERROR(+VLOOKUP("LET100"&amp;A26,'Main File'!A:O,9,0),0)</f>
        <v>8.9775287386104179E-3</v>
      </c>
      <c r="F26" s="28">
        <f>IFERROR(+VLOOKUP("LET100"&amp;A26,'Main File'!A:O,10,0),0)</f>
        <v>0.25885462688016025</v>
      </c>
      <c r="G26" s="28">
        <f>IFERROR(+VLOOKUP("LET100"&amp;A26,'Main File'!A:O,11,0),0)</f>
        <v>0</v>
      </c>
      <c r="H26" s="28">
        <f>IFERROR(+VLOOKUP("LET100"&amp;A26,'Main File'!A:O,12,0),0)</f>
        <v>0</v>
      </c>
      <c r="I26" s="28">
        <f>IFERROR(+VLOOKUP("LET100"&amp;A26,'Main File'!A:O,13,0),0)</f>
        <v>0</v>
      </c>
      <c r="J26" s="28">
        <f>IFERROR(+VLOOKUP("LET100"&amp;A26,'Main File'!A:O,14,0),0)</f>
        <v>0</v>
      </c>
      <c r="K26" s="28">
        <f>IFERROR(+VLOOKUP("LET100"&amp;A26,'Main File'!A:O,15,0),0)</f>
        <v>0</v>
      </c>
    </row>
    <row r="27" spans="1:11" x14ac:dyDescent="0.25">
      <c r="A27" s="9">
        <f t="shared" si="0"/>
        <v>43183</v>
      </c>
      <c r="B27" s="28">
        <f>IFERROR(+VLOOKUP("LET100"&amp;A27,'Main File'!A:O,6,0),0)</f>
        <v>0.24987822388408165</v>
      </c>
      <c r="C27" s="28">
        <f>IFERROR(+VLOOKUP("LET100"&amp;A27,'Main File'!A:O,7,0),0)</f>
        <v>0</v>
      </c>
      <c r="D27" s="28">
        <f>IFERROR(+VLOOKUP("LET100"&amp;A27,'Main File'!A:O,8,0),0)</f>
        <v>0</v>
      </c>
      <c r="E27" s="28">
        <f>IFERROR(+VLOOKUP("LET100"&amp;A27,'Main File'!A:O,9,0),0)</f>
        <v>8.9778469508981443E-3</v>
      </c>
      <c r="F27" s="28">
        <f>IFERROR(+VLOOKUP("LET100"&amp;A27,'Main File'!A:O,10,0),0)</f>
        <v>0.2588560708349798</v>
      </c>
      <c r="G27" s="28">
        <f>IFERROR(+VLOOKUP("LET100"&amp;A27,'Main File'!A:O,11,0),0)</f>
        <v>0</v>
      </c>
      <c r="H27" s="28">
        <f>IFERROR(+VLOOKUP("LET100"&amp;A27,'Main File'!A:O,12,0),0)</f>
        <v>0</v>
      </c>
      <c r="I27" s="28">
        <f>IFERROR(+VLOOKUP("LET100"&amp;A27,'Main File'!A:O,13,0),0)</f>
        <v>0</v>
      </c>
      <c r="J27" s="28">
        <f>IFERROR(+VLOOKUP("LET100"&amp;A27,'Main File'!A:O,14,0),0)</f>
        <v>0</v>
      </c>
      <c r="K27" s="28">
        <f>IFERROR(+VLOOKUP("LET100"&amp;A27,'Main File'!A:O,15,0),0)</f>
        <v>0</v>
      </c>
    </row>
    <row r="28" spans="1:11" x14ac:dyDescent="0.25">
      <c r="A28" s="9">
        <f t="shared" si="0"/>
        <v>43184</v>
      </c>
      <c r="B28" s="28">
        <f>IFERROR(+VLOOKUP("LET100"&amp;A28,'Main File'!A:O,6,0),0)</f>
        <v>0.24987831304964936</v>
      </c>
      <c r="C28" s="28">
        <f>IFERROR(+VLOOKUP("LET100"&amp;A28,'Main File'!A:O,7,0),0)</f>
        <v>0</v>
      </c>
      <c r="D28" s="28">
        <f>IFERROR(+VLOOKUP("LET100"&amp;A28,'Main File'!A:O,8,0),0)</f>
        <v>0</v>
      </c>
      <c r="E28" s="28">
        <f>IFERROR(+VLOOKUP("LET100"&amp;A28,'Main File'!A:O,9,0),0)</f>
        <v>8.9779060198085653E-3</v>
      </c>
      <c r="F28" s="28">
        <f>IFERROR(+VLOOKUP("LET100"&amp;A28,'Main File'!A:O,10,0),0)</f>
        <v>0.25885621906945794</v>
      </c>
      <c r="G28" s="28">
        <f>IFERROR(+VLOOKUP("LET100"&amp;A28,'Main File'!A:O,11,0),0)</f>
        <v>0</v>
      </c>
      <c r="H28" s="28">
        <f>IFERROR(+VLOOKUP("LET100"&amp;A28,'Main File'!A:O,12,0),0)</f>
        <v>0</v>
      </c>
      <c r="I28" s="28">
        <f>IFERROR(+VLOOKUP("LET100"&amp;A28,'Main File'!A:O,13,0),0)</f>
        <v>0</v>
      </c>
      <c r="J28" s="28">
        <f>IFERROR(+VLOOKUP("LET100"&amp;A28,'Main File'!A:O,14,0),0)</f>
        <v>0</v>
      </c>
      <c r="K28" s="28">
        <f>IFERROR(+VLOOKUP("LET100"&amp;A28,'Main File'!A:O,15,0),0)</f>
        <v>0</v>
      </c>
    </row>
    <row r="29" spans="1:11" x14ac:dyDescent="0.25">
      <c r="A29" s="9">
        <f t="shared" si="0"/>
        <v>43185</v>
      </c>
      <c r="B29" s="28">
        <f>IFERROR(+VLOOKUP("LET100"&amp;A29,'Main File'!A:O,6,0),0)</f>
        <v>0.2498799867109254</v>
      </c>
      <c r="C29" s="28">
        <f>IFERROR(+VLOOKUP("LET100"&amp;A29,'Main File'!A:O,7,0),0)</f>
        <v>0</v>
      </c>
      <c r="D29" s="28">
        <f>IFERROR(+VLOOKUP("LET100"&amp;A29,'Main File'!A:O,8,0),0)</f>
        <v>0</v>
      </c>
      <c r="E29" s="28">
        <f>IFERROR(+VLOOKUP("LET100"&amp;A29,'Main File'!A:O,9,0),0)</f>
        <v>8.9780425557637669E-3</v>
      </c>
      <c r="F29" s="28">
        <f>IFERROR(+VLOOKUP("LET100"&amp;A29,'Main File'!A:O,10,0),0)</f>
        <v>0.25885802926668916</v>
      </c>
      <c r="G29" s="28">
        <f>IFERROR(+VLOOKUP("LET100"&amp;A29,'Main File'!A:O,11,0),0)</f>
        <v>0</v>
      </c>
      <c r="H29" s="28">
        <f>IFERROR(+VLOOKUP("LET100"&amp;A29,'Main File'!A:O,12,0),0)</f>
        <v>0</v>
      </c>
      <c r="I29" s="28">
        <f>IFERROR(+VLOOKUP("LET100"&amp;A29,'Main File'!A:O,13,0),0)</f>
        <v>0</v>
      </c>
      <c r="J29" s="28">
        <f>IFERROR(+VLOOKUP("LET100"&amp;A29,'Main File'!A:O,14,0),0)</f>
        <v>0</v>
      </c>
      <c r="K29" s="28">
        <f>IFERROR(+VLOOKUP("LET100"&amp;A29,'Main File'!A:O,15,0),0)</f>
        <v>0</v>
      </c>
    </row>
    <row r="30" spans="1:11" x14ac:dyDescent="0.25">
      <c r="A30" s="9">
        <f t="shared" si="0"/>
        <v>43186</v>
      </c>
      <c r="B30" s="28">
        <f>IFERROR(+VLOOKUP("LET100"&amp;A30,'Main File'!A:O,6,0),0)</f>
        <v>0</v>
      </c>
      <c r="C30" s="28">
        <f>IFERROR(+VLOOKUP("LET100"&amp;A30,'Main File'!A:O,7,0),0)</f>
        <v>0</v>
      </c>
      <c r="D30" s="28">
        <f>IFERROR(+VLOOKUP("LET100"&amp;A30,'Main File'!A:O,8,0),0)</f>
        <v>0</v>
      </c>
      <c r="E30" s="28">
        <f>IFERROR(+VLOOKUP("LET100"&amp;A30,'Main File'!A:O,9,0),0)</f>
        <v>0</v>
      </c>
      <c r="F30" s="28">
        <f>IFERROR(+VLOOKUP("LET100"&amp;A30,'Main File'!A:O,10,0),0)</f>
        <v>0</v>
      </c>
      <c r="G30" s="28">
        <f>IFERROR(+VLOOKUP("LET100"&amp;A30,'Main File'!A:O,11,0),0)</f>
        <v>0</v>
      </c>
      <c r="H30" s="28">
        <f>IFERROR(+VLOOKUP("LET100"&amp;A30,'Main File'!A:O,12,0),0)</f>
        <v>0</v>
      </c>
      <c r="I30" s="28">
        <f>IFERROR(+VLOOKUP("LET100"&amp;A30,'Main File'!A:O,13,0),0)</f>
        <v>0</v>
      </c>
      <c r="J30" s="28">
        <f>IFERROR(+VLOOKUP("LET100"&amp;A30,'Main File'!A:O,14,0),0)</f>
        <v>0</v>
      </c>
      <c r="K30" s="28">
        <f>IFERROR(+VLOOKUP("LET100"&amp;A30,'Main File'!A:O,15,0),0)</f>
        <v>0</v>
      </c>
    </row>
    <row r="31" spans="1:11" x14ac:dyDescent="0.25">
      <c r="A31" s="9">
        <f t="shared" si="0"/>
        <v>43187</v>
      </c>
      <c r="B31" s="28">
        <f>IFERROR(+VLOOKUP("LET100"&amp;A31,'Main File'!A:O,6,0),0)</f>
        <v>0</v>
      </c>
      <c r="C31" s="28">
        <f>IFERROR(+VLOOKUP("LET100"&amp;A31,'Main File'!A:O,7,0),0)</f>
        <v>0</v>
      </c>
      <c r="D31" s="28">
        <f>IFERROR(+VLOOKUP("LET100"&amp;A31,'Main File'!A:O,8,0),0)</f>
        <v>0</v>
      </c>
      <c r="E31" s="28">
        <f>IFERROR(+VLOOKUP("LET100"&amp;A31,'Main File'!A:O,9,0),0)</f>
        <v>0</v>
      </c>
      <c r="F31" s="28">
        <f>IFERROR(+VLOOKUP("LET100"&amp;A31,'Main File'!A:O,10,0),0)</f>
        <v>0</v>
      </c>
      <c r="G31" s="28">
        <f>IFERROR(+VLOOKUP("LET100"&amp;A31,'Main File'!A:O,11,0),0)</f>
        <v>0</v>
      </c>
      <c r="H31" s="28">
        <f>IFERROR(+VLOOKUP("LET100"&amp;A31,'Main File'!A:O,12,0),0)</f>
        <v>0</v>
      </c>
      <c r="I31" s="28">
        <f>IFERROR(+VLOOKUP("LET100"&amp;A31,'Main File'!A:O,13,0),0)</f>
        <v>0</v>
      </c>
      <c r="J31" s="28">
        <f>IFERROR(+VLOOKUP("LET100"&amp;A31,'Main File'!A:O,14,0),0)</f>
        <v>0</v>
      </c>
      <c r="K31" s="28">
        <f>IFERROR(+VLOOKUP("LET100"&amp;A31,'Main File'!A:O,15,0),0)</f>
        <v>0</v>
      </c>
    </row>
    <row r="32" spans="1:11" x14ac:dyDescent="0.25">
      <c r="A32" s="9">
        <f t="shared" si="0"/>
        <v>43188</v>
      </c>
      <c r="B32" s="28">
        <f>IFERROR(+VLOOKUP("LET100"&amp;A32,'Main File'!A:O,6,0),0)</f>
        <v>0</v>
      </c>
      <c r="C32" s="28">
        <f>IFERROR(+VLOOKUP("LET100"&amp;A32,'Main File'!A:O,7,0),0)</f>
        <v>0</v>
      </c>
      <c r="D32" s="28">
        <f>IFERROR(+VLOOKUP("LET100"&amp;A32,'Main File'!A:O,8,0),0)</f>
        <v>0</v>
      </c>
      <c r="E32" s="28">
        <f>IFERROR(+VLOOKUP("LET100"&amp;A32,'Main File'!A:O,9,0),0)</f>
        <v>0</v>
      </c>
      <c r="F32" s="28">
        <f>IFERROR(+VLOOKUP("LET100"&amp;A32,'Main File'!A:O,10,0),0)</f>
        <v>0</v>
      </c>
      <c r="G32" s="28">
        <f>IFERROR(+VLOOKUP("LET100"&amp;A32,'Main File'!A:O,11,0),0)</f>
        <v>0</v>
      </c>
      <c r="H32" s="28">
        <f>IFERROR(+VLOOKUP("LET100"&amp;A32,'Main File'!A:O,12,0),0)</f>
        <v>0</v>
      </c>
      <c r="I32" s="28">
        <f>IFERROR(+VLOOKUP("LET100"&amp;A32,'Main File'!A:O,13,0),0)</f>
        <v>0</v>
      </c>
      <c r="J32" s="28">
        <f>IFERROR(+VLOOKUP("LET100"&amp;A32,'Main File'!A:O,14,0),0)</f>
        <v>0</v>
      </c>
      <c r="K32" s="28">
        <f>IFERROR(+VLOOKUP("LET100"&amp;A32,'Main File'!A:O,15,0),0)</f>
        <v>0</v>
      </c>
    </row>
    <row r="33" spans="1:11" x14ac:dyDescent="0.25">
      <c r="A33" s="9">
        <f t="shared" si="0"/>
        <v>43189</v>
      </c>
      <c r="B33" s="28">
        <f>IFERROR(+VLOOKUP("LET100"&amp;A33,'Main File'!A:O,6,0),0)</f>
        <v>0</v>
      </c>
      <c r="C33" s="28">
        <f>IFERROR(+VLOOKUP("LET100"&amp;A33,'Main File'!A:O,7,0),0)</f>
        <v>0</v>
      </c>
      <c r="D33" s="28">
        <f>IFERROR(+VLOOKUP("LET100"&amp;A33,'Main File'!A:O,8,0),0)</f>
        <v>0</v>
      </c>
      <c r="E33" s="28">
        <f>IFERROR(+VLOOKUP("LET100"&amp;A33,'Main File'!A:O,9,0),0)</f>
        <v>0</v>
      </c>
      <c r="F33" s="28">
        <f>IFERROR(+VLOOKUP("LET100"&amp;A33,'Main File'!A:O,10,0),0)</f>
        <v>0</v>
      </c>
      <c r="G33" s="28">
        <f>IFERROR(+VLOOKUP("LET100"&amp;A33,'Main File'!A:O,11,0),0)</f>
        <v>0</v>
      </c>
      <c r="H33" s="28">
        <f>IFERROR(+VLOOKUP("LET100"&amp;A33,'Main File'!A:O,12,0),0)</f>
        <v>0</v>
      </c>
      <c r="I33" s="28">
        <f>IFERROR(+VLOOKUP("LET100"&amp;A33,'Main File'!A:O,13,0),0)</f>
        <v>0</v>
      </c>
      <c r="J33" s="28">
        <f>IFERROR(+VLOOKUP("LET100"&amp;A33,'Main File'!A:O,14,0),0)</f>
        <v>0</v>
      </c>
      <c r="K33" s="28">
        <f>IFERROR(+VLOOKUP("LET100"&amp;A33,'Main File'!A:O,15,0),0)</f>
        <v>0</v>
      </c>
    </row>
    <row r="34" spans="1:11" x14ac:dyDescent="0.25">
      <c r="A34" s="9">
        <f t="shared" si="0"/>
        <v>43190</v>
      </c>
      <c r="B34" s="28">
        <f>IFERROR(+VLOOKUP("LET100"&amp;A34,'Main File'!A:O,6,0),0)</f>
        <v>0</v>
      </c>
      <c r="C34" s="28">
        <f>IFERROR(+VLOOKUP("LET100"&amp;A34,'Main File'!A:O,7,0),0)</f>
        <v>0</v>
      </c>
      <c r="D34" s="28">
        <f>IFERROR(+VLOOKUP("LET100"&amp;A34,'Main File'!A:O,8,0),0)</f>
        <v>0</v>
      </c>
      <c r="E34" s="28">
        <f>IFERROR(+VLOOKUP("LET100"&amp;A34,'Main File'!A:O,9,0),0)</f>
        <v>0</v>
      </c>
      <c r="F34" s="28">
        <f>IFERROR(+VLOOKUP("LET100"&amp;A34,'Main File'!A:O,10,0),0)</f>
        <v>0</v>
      </c>
      <c r="G34" s="28">
        <f>IFERROR(+VLOOKUP("LET100"&amp;A34,'Main File'!A:O,11,0),0)</f>
        <v>0</v>
      </c>
      <c r="H34" s="28">
        <f>IFERROR(+VLOOKUP("LET100"&amp;A34,'Main File'!A:O,12,0),0)</f>
        <v>0</v>
      </c>
      <c r="I34" s="28">
        <f>IFERROR(+VLOOKUP("LET100"&amp;A34,'Main File'!A:O,13,0),0)</f>
        <v>0</v>
      </c>
      <c r="J34" s="28">
        <f>IFERROR(+VLOOKUP("LET100"&amp;A34,'Main File'!A:O,14,0),0)</f>
        <v>0</v>
      </c>
      <c r="K34" s="28">
        <f>IFERROR(+VLOOKUP("LET100"&amp;A34,'Main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Tax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IFERROR(+VLOOKUP("LETAXP"&amp;A4,'Main File'!A:O,6,0),0)</f>
        <v>2.4087990658077763</v>
      </c>
      <c r="C4" s="28">
        <f>IFERROR(+VLOOKUP("LETAXP"&amp;A4,'Main File'!A:O,7,0),0)</f>
        <v>0.30002234303937908</v>
      </c>
      <c r="D4" s="28">
        <f>IFERROR(+VLOOKUP("LETAXP"&amp;A4,'Main File'!A:O,8,0),0)</f>
        <v>0</v>
      </c>
      <c r="E4" s="28">
        <f>IFERROR(+VLOOKUP("LETAXP"&amp;A4,'Main File'!A:O,9,0),0)</f>
        <v>0.25718195743907712</v>
      </c>
      <c r="F4" s="28">
        <f>IFERROR(+VLOOKUP("LETAXP"&amp;A4,'Main File'!A:O,10,0),0)</f>
        <v>2.9660033662862322</v>
      </c>
      <c r="G4" s="28">
        <f>IFERROR(+VLOOKUP("LETAXP"&amp;A4,'Main File'!A:O,11,0),0)</f>
        <v>1.4327481166600087</v>
      </c>
      <c r="H4" s="28">
        <f>IFERROR(+VLOOKUP("LETAXP"&amp;A4,'Main File'!A:O,12,0),0)</f>
        <v>0</v>
      </c>
      <c r="I4" s="28">
        <f>IFERROR(+VLOOKUP("LETAXP"&amp;A4,'Main File'!A:O,13,0),0)</f>
        <v>0</v>
      </c>
      <c r="J4" s="28">
        <f>IFERROR(+VLOOKUP("LETAXP"&amp;A4,'Main File'!A:O,14,0),0)</f>
        <v>0.24350961491221812</v>
      </c>
      <c r="K4" s="28">
        <f>IFERROR(+VLOOKUP("LETAXP"&amp;A4,'Main File'!A:O,15,0),0)</f>
        <v>1.6762577315722269</v>
      </c>
    </row>
    <row r="5" spans="1:14" x14ac:dyDescent="0.25">
      <c r="A5" s="9">
        <v>43161</v>
      </c>
      <c r="B5" s="28">
        <f>IFERROR(+VLOOKUP("LETAXP"&amp;A5,'Main File'!A:O,6,0),0)</f>
        <v>2.408490433170555</v>
      </c>
      <c r="C5" s="28">
        <f>IFERROR(+VLOOKUP("LETAXP"&amp;A5,'Main File'!A:O,7,0),0)</f>
        <v>0.30002231469055485</v>
      </c>
      <c r="D5" s="28">
        <f>IFERROR(+VLOOKUP("LETAXP"&amp;A5,'Main File'!A:O,8,0),0)</f>
        <v>0</v>
      </c>
      <c r="E5" s="28">
        <f>IFERROR(+VLOOKUP("LETAXP"&amp;A5,'Main File'!A:O,9,0),0)</f>
        <v>0.25712675799171453</v>
      </c>
      <c r="F5" s="28">
        <f>IFERROR(+VLOOKUP("LETAXP"&amp;A5,'Main File'!A:O,10,0),0)</f>
        <v>2.9656395058528244</v>
      </c>
      <c r="G5" s="28">
        <f>IFERROR(+VLOOKUP("LETAXP"&amp;A5,'Main File'!A:O,11,0),0)</f>
        <v>1.4330185947048391</v>
      </c>
      <c r="H5" s="28">
        <f>IFERROR(+VLOOKUP("LETAXP"&amp;A5,'Main File'!A:O,12,0),0)</f>
        <v>0</v>
      </c>
      <c r="I5" s="28">
        <f>IFERROR(+VLOOKUP("LETAXP"&amp;A5,'Main File'!A:O,13,0),0)</f>
        <v>0</v>
      </c>
      <c r="J5" s="28">
        <f>IFERROR(+VLOOKUP("LETAXP"&amp;A5,'Main File'!A:O,14,0),0)</f>
        <v>0.24355017007458069</v>
      </c>
      <c r="K5" s="28">
        <f>IFERROR(+VLOOKUP("LETAXP"&amp;A5,'Main File'!A:O,15,0),0)</f>
        <v>1.6765687647794199</v>
      </c>
    </row>
    <row r="6" spans="1:14" x14ac:dyDescent="0.25">
      <c r="A6" s="9">
        <f>+A5+1</f>
        <v>43162</v>
      </c>
      <c r="B6" s="28">
        <f>IFERROR(+VLOOKUP("LETAXP"&amp;A6,'Main File'!A:O,6,0),0)</f>
        <v>2.4085011293703738</v>
      </c>
      <c r="C6" s="28">
        <f>IFERROR(+VLOOKUP("LETAXP"&amp;A6,'Main File'!A:O,7,0),0)</f>
        <v>0.30002233109581117</v>
      </c>
      <c r="D6" s="28">
        <f>IFERROR(+VLOOKUP("LETAXP"&amp;A6,'Main File'!A:O,8,0),0)</f>
        <v>0</v>
      </c>
      <c r="E6" s="28">
        <f>IFERROR(+VLOOKUP("LETAXP"&amp;A6,'Main File'!A:O,9,0),0)</f>
        <v>0.25712892788505975</v>
      </c>
      <c r="F6" s="28">
        <f>IFERROR(+VLOOKUP("LETAXP"&amp;A6,'Main File'!A:O,10,0),0)</f>
        <v>2.9656523883512445</v>
      </c>
      <c r="G6" s="28">
        <f>IFERROR(+VLOOKUP("LETAXP"&amp;A6,'Main File'!A:O,11,0),0)</f>
        <v>1.4330261479324768</v>
      </c>
      <c r="H6" s="28">
        <f>IFERROR(+VLOOKUP("LETAXP"&amp;A6,'Main File'!A:O,12,0),0)</f>
        <v>0</v>
      </c>
      <c r="I6" s="28">
        <f>IFERROR(+VLOOKUP("LETAXP"&amp;A6,'Main File'!A:O,13,0),0)</f>
        <v>0</v>
      </c>
      <c r="J6" s="28">
        <f>IFERROR(+VLOOKUP("LETAXP"&amp;A6,'Main File'!A:O,14,0),0)</f>
        <v>0.24354931894237122</v>
      </c>
      <c r="K6" s="28">
        <f>IFERROR(+VLOOKUP("LETAXP"&amp;A6,'Main File'!A:O,15,0),0)</f>
        <v>1.676575466874848</v>
      </c>
    </row>
    <row r="7" spans="1:14" x14ac:dyDescent="0.25">
      <c r="A7" s="9">
        <f t="shared" ref="A7:A34" si="0">+A6+1</f>
        <v>43163</v>
      </c>
      <c r="B7" s="28">
        <f>IFERROR(+VLOOKUP("LETAXP"&amp;A7,'Main File'!A:O,6,0),0)</f>
        <v>2.4085115706528164</v>
      </c>
      <c r="C7" s="28">
        <f>IFERROR(+VLOOKUP("LETAXP"&amp;A7,'Main File'!A:O,7,0),0)</f>
        <v>0.30002234592088789</v>
      </c>
      <c r="D7" s="28">
        <f>IFERROR(+VLOOKUP("LETAXP"&amp;A7,'Main File'!A:O,8,0),0)</f>
        <v>0</v>
      </c>
      <c r="E7" s="28">
        <f>IFERROR(+VLOOKUP("LETAXP"&amp;A7,'Main File'!A:O,9,0),0)</f>
        <v>0.25713012195415791</v>
      </c>
      <c r="F7" s="28">
        <f>IFERROR(+VLOOKUP("LETAXP"&amp;A7,'Main File'!A:O,10,0),0)</f>
        <v>2.9656640385278621</v>
      </c>
      <c r="G7" s="28">
        <f>IFERROR(+VLOOKUP("LETAXP"&amp;A7,'Main File'!A:O,11,0),0)</f>
        <v>1.4330382382751119</v>
      </c>
      <c r="H7" s="28">
        <f>IFERROR(+VLOOKUP("LETAXP"&amp;A7,'Main File'!A:O,12,0),0)</f>
        <v>0</v>
      </c>
      <c r="I7" s="28">
        <f>IFERROR(+VLOOKUP("LETAXP"&amp;A7,'Main File'!A:O,13,0),0)</f>
        <v>0</v>
      </c>
      <c r="J7" s="28">
        <f>IFERROR(+VLOOKUP("LETAXP"&amp;A7,'Main File'!A:O,14,0),0)</f>
        <v>0.24355754454926129</v>
      </c>
      <c r="K7" s="28">
        <f>IFERROR(+VLOOKUP("LETAXP"&amp;A7,'Main File'!A:O,15,0),0)</f>
        <v>1.6765957828243732</v>
      </c>
    </row>
    <row r="8" spans="1:14" x14ac:dyDescent="0.25">
      <c r="A8" s="9">
        <f t="shared" si="0"/>
        <v>43164</v>
      </c>
      <c r="B8" s="28">
        <f>IFERROR(+VLOOKUP("LETAXP"&amp;A8,'Main File'!A:O,6,0),0)</f>
        <v>2.4100613028109872</v>
      </c>
      <c r="C8" s="28">
        <f>IFERROR(+VLOOKUP("LETAXP"&amp;A8,'Main File'!A:O,7,0),0)</f>
        <v>0.30002236833009921</v>
      </c>
      <c r="D8" s="28">
        <f>IFERROR(+VLOOKUP("LETAXP"&amp;A8,'Main File'!A:O,8,0),0)</f>
        <v>0</v>
      </c>
      <c r="E8" s="28">
        <f>IFERROR(+VLOOKUP("LETAXP"&amp;A8,'Main File'!A:O,9,0),0)</f>
        <v>0.25740930597984391</v>
      </c>
      <c r="F8" s="28">
        <f>IFERROR(+VLOOKUP("LETAXP"&amp;A8,'Main File'!A:O,10,0),0)</f>
        <v>2.96749297712093</v>
      </c>
      <c r="G8" s="28">
        <f>IFERROR(+VLOOKUP("LETAXP"&amp;A8,'Main File'!A:O,11,0),0)</f>
        <v>1.4338742508614306</v>
      </c>
      <c r="H8" s="28">
        <f>IFERROR(+VLOOKUP("LETAXP"&amp;A8,'Main File'!A:O,12,0),0)</f>
        <v>0</v>
      </c>
      <c r="I8" s="28">
        <f>IFERROR(+VLOOKUP("LETAXP"&amp;A8,'Main File'!A:O,13,0),0)</f>
        <v>0</v>
      </c>
      <c r="J8" s="28">
        <f>IFERROR(+VLOOKUP("LETAXP"&amp;A8,'Main File'!A:O,14,0),0)</f>
        <v>0.24370460961261864</v>
      </c>
      <c r="K8" s="28">
        <f>IFERROR(+VLOOKUP("LETAXP"&amp;A8,'Main File'!A:O,15,0),0)</f>
        <v>1.6775788604740494</v>
      </c>
    </row>
    <row r="9" spans="1:14" x14ac:dyDescent="0.25">
      <c r="A9" s="9">
        <f t="shared" si="0"/>
        <v>43165</v>
      </c>
      <c r="B9" s="28">
        <f>IFERROR(+VLOOKUP("LETAXP"&amp;A9,'Main File'!A:O,6,0),0)</f>
        <v>2.4112559659075057</v>
      </c>
      <c r="C9" s="28">
        <f>IFERROR(+VLOOKUP("LETAXP"&amp;A9,'Main File'!A:O,7,0),0)</f>
        <v>0.30002241789354267</v>
      </c>
      <c r="D9" s="28">
        <f>IFERROR(+VLOOKUP("LETAXP"&amp;A9,'Main File'!A:O,8,0),0)</f>
        <v>0</v>
      </c>
      <c r="E9" s="28">
        <f>IFERROR(+VLOOKUP("LETAXP"&amp;A9,'Main File'!A:O,9,0),0)</f>
        <v>0.25762462094316702</v>
      </c>
      <c r="F9" s="28">
        <f>IFERROR(+VLOOKUP("LETAXP"&amp;A9,'Main File'!A:O,10,0),0)</f>
        <v>2.9689030047442153</v>
      </c>
      <c r="G9" s="28">
        <f>IFERROR(+VLOOKUP("LETAXP"&amp;A9,'Main File'!A:O,11,0),0)</f>
        <v>1.4350144848942139</v>
      </c>
      <c r="H9" s="28">
        <f>IFERROR(+VLOOKUP("LETAXP"&amp;A9,'Main File'!A:O,12,0),0)</f>
        <v>0</v>
      </c>
      <c r="I9" s="28">
        <f>IFERROR(+VLOOKUP("LETAXP"&amp;A9,'Main File'!A:O,13,0),0)</f>
        <v>0</v>
      </c>
      <c r="J9" s="28">
        <f>IFERROR(+VLOOKUP("LETAXP"&amp;A9,'Main File'!A:O,14,0),0)</f>
        <v>0.24390900477282282</v>
      </c>
      <c r="K9" s="28">
        <f>IFERROR(+VLOOKUP("LETAXP"&amp;A9,'Main File'!A:O,15,0),0)</f>
        <v>1.6789234896670366</v>
      </c>
    </row>
    <row r="10" spans="1:14" x14ac:dyDescent="0.25">
      <c r="A10" s="9">
        <f t="shared" si="0"/>
        <v>43166</v>
      </c>
      <c r="B10" s="28">
        <f>IFERROR(+VLOOKUP("LETAXP"&amp;A10,'Main File'!A:O,6,0),0)</f>
        <v>2.4126217134171601</v>
      </c>
      <c r="C10" s="28">
        <f>IFERROR(+VLOOKUP("LETAXP"&amp;A10,'Main File'!A:O,7,0),0)</f>
        <v>0.30002253209803587</v>
      </c>
      <c r="D10" s="28">
        <f>IFERROR(+VLOOKUP("LETAXP"&amp;A10,'Main File'!A:O,8,0),0)</f>
        <v>0</v>
      </c>
      <c r="E10" s="28">
        <f>IFERROR(+VLOOKUP("LETAXP"&amp;A10,'Main File'!A:O,9,0),0)</f>
        <v>0.2578705110712573</v>
      </c>
      <c r="F10" s="28">
        <f>IFERROR(+VLOOKUP("LETAXP"&amp;A10,'Main File'!A:O,10,0),0)</f>
        <v>2.9705147565864531</v>
      </c>
      <c r="G10" s="28">
        <f>IFERROR(+VLOOKUP("LETAXP"&amp;A10,'Main File'!A:O,11,0),0)</f>
        <v>1.4363321387340438</v>
      </c>
      <c r="H10" s="28">
        <f>IFERROR(+VLOOKUP("LETAXP"&amp;A10,'Main File'!A:O,12,0),0)</f>
        <v>0</v>
      </c>
      <c r="I10" s="28">
        <f>IFERROR(+VLOOKUP("LETAXP"&amp;A10,'Main File'!A:O,13,0),0)</f>
        <v>0</v>
      </c>
      <c r="J10" s="28">
        <f>IFERROR(+VLOOKUP("LETAXP"&amp;A10,'Main File'!A:O,14,0),0)</f>
        <v>0.24414329194186055</v>
      </c>
      <c r="K10" s="28">
        <f>IFERROR(+VLOOKUP("LETAXP"&amp;A10,'Main File'!A:O,15,0),0)</f>
        <v>1.6804754306759042</v>
      </c>
    </row>
    <row r="11" spans="1:14" x14ac:dyDescent="0.25">
      <c r="A11" s="9">
        <f t="shared" si="0"/>
        <v>43167</v>
      </c>
      <c r="B11" s="28">
        <f>IFERROR(+VLOOKUP("LETAXP"&amp;A11,'Main File'!A:O,6,0),0)</f>
        <v>2.4113693346239988</v>
      </c>
      <c r="C11" s="28">
        <f>IFERROR(+VLOOKUP("LETAXP"&amp;A11,'Main File'!A:O,7,0),0)</f>
        <v>0.30002249640399337</v>
      </c>
      <c r="D11" s="28">
        <f>IFERROR(+VLOOKUP("LETAXP"&amp;A11,'Main File'!A:O,8,0),0)</f>
        <v>0</v>
      </c>
      <c r="E11" s="28">
        <f>IFERROR(+VLOOKUP("LETAXP"&amp;A11,'Main File'!A:O,9,0),0)</f>
        <v>0.25764511450090327</v>
      </c>
      <c r="F11" s="28">
        <f>IFERROR(+VLOOKUP("LETAXP"&amp;A11,'Main File'!A:O,10,0),0)</f>
        <v>2.9690369455288952</v>
      </c>
      <c r="G11" s="28">
        <f>IFERROR(+VLOOKUP("LETAXP"&amp;A11,'Main File'!A:O,11,0),0)</f>
        <v>1.4365230931674664</v>
      </c>
      <c r="H11" s="28">
        <f>IFERROR(+VLOOKUP("LETAXP"&amp;A11,'Main File'!A:O,12,0),0)</f>
        <v>0</v>
      </c>
      <c r="I11" s="28">
        <f>IFERROR(+VLOOKUP("LETAXP"&amp;A11,'Main File'!A:O,13,0),0)</f>
        <v>0</v>
      </c>
      <c r="J11" s="28">
        <f>IFERROR(+VLOOKUP("LETAXP"&amp;A11,'Main File'!A:O,14,0),0)</f>
        <v>0.24418266466652042</v>
      </c>
      <c r="K11" s="28">
        <f>IFERROR(+VLOOKUP("LETAXP"&amp;A11,'Main File'!A:O,15,0),0)</f>
        <v>1.6807057578339868</v>
      </c>
    </row>
    <row r="12" spans="1:14" x14ac:dyDescent="0.25">
      <c r="A12" s="9">
        <f t="shared" si="0"/>
        <v>43168</v>
      </c>
      <c r="B12" s="28">
        <f>IFERROR(+VLOOKUP("LETAXP"&amp;A12,'Main File'!A:O,6,0),0)</f>
        <v>2.4116317477365028</v>
      </c>
      <c r="C12" s="28">
        <f>IFERROR(+VLOOKUP("LETAXP"&amp;A12,'Main File'!A:O,7,0),0)</f>
        <v>0.30002242978530047</v>
      </c>
      <c r="D12" s="28">
        <f>IFERROR(+VLOOKUP("LETAXP"&amp;A12,'Main File'!A:O,8,0),0)</f>
        <v>0</v>
      </c>
      <c r="E12" s="28">
        <f>IFERROR(+VLOOKUP("LETAXP"&amp;A12,'Main File'!A:O,9,0),0)</f>
        <v>0.25769211982021384</v>
      </c>
      <c r="F12" s="28">
        <f>IFERROR(+VLOOKUP("LETAXP"&amp;A12,'Main File'!A:O,10,0),0)</f>
        <v>2.969346297342017</v>
      </c>
      <c r="G12" s="28">
        <f>IFERROR(+VLOOKUP("LETAXP"&amp;A12,'Main File'!A:O,11,0),0)</f>
        <v>1.436197254852617</v>
      </c>
      <c r="H12" s="28">
        <f>IFERROR(+VLOOKUP("LETAXP"&amp;A12,'Main File'!A:O,12,0),0)</f>
        <v>0</v>
      </c>
      <c r="I12" s="28">
        <f>IFERROR(+VLOOKUP("LETAXP"&amp;A12,'Main File'!A:O,13,0),0)</f>
        <v>0</v>
      </c>
      <c r="J12" s="28">
        <f>IFERROR(+VLOOKUP("LETAXP"&amp;A12,'Main File'!A:O,14,0),0)</f>
        <v>0.24412555172610581</v>
      </c>
      <c r="K12" s="28">
        <f>IFERROR(+VLOOKUP("LETAXP"&amp;A12,'Main File'!A:O,15,0),0)</f>
        <v>1.6803228065787228</v>
      </c>
    </row>
    <row r="13" spans="1:14" x14ac:dyDescent="0.25">
      <c r="A13" s="9">
        <f t="shared" si="0"/>
        <v>43169</v>
      </c>
      <c r="B13" s="28">
        <f>IFERROR(+VLOOKUP("LETAXP"&amp;A13,'Main File'!A:O,6,0),0)</f>
        <v>2.4115192186140564</v>
      </c>
      <c r="C13" s="28">
        <f>IFERROR(+VLOOKUP("LETAXP"&amp;A13,'Main File'!A:O,7,0),0)</f>
        <v>0.30002250581534345</v>
      </c>
      <c r="D13" s="28">
        <f>IFERROR(+VLOOKUP("LETAXP"&amp;A13,'Main File'!A:O,8,0),0)</f>
        <v>0</v>
      </c>
      <c r="E13" s="28">
        <f>IFERROR(+VLOOKUP("LETAXP"&amp;A13,'Main File'!A:O,9,0),0)</f>
        <v>0.25767193456733356</v>
      </c>
      <c r="F13" s="28">
        <f>IFERROR(+VLOOKUP("LETAXP"&amp;A13,'Main File'!A:O,10,0),0)</f>
        <v>2.9692136589967335</v>
      </c>
      <c r="G13" s="28">
        <f>IFERROR(+VLOOKUP("LETAXP"&amp;A13,'Main File'!A:O,11,0),0)</f>
        <v>1.4362927495712137</v>
      </c>
      <c r="H13" s="28">
        <f>IFERROR(+VLOOKUP("LETAXP"&amp;A13,'Main File'!A:O,12,0),0)</f>
        <v>0</v>
      </c>
      <c r="I13" s="28">
        <f>IFERROR(+VLOOKUP("LETAXP"&amp;A13,'Main File'!A:O,13,0),0)</f>
        <v>0</v>
      </c>
      <c r="J13" s="28">
        <f>IFERROR(+VLOOKUP("LETAXP"&amp;A13,'Main File'!A:O,14,0),0)</f>
        <v>0.244147949477688</v>
      </c>
      <c r="K13" s="28">
        <f>IFERROR(+VLOOKUP("LETAXP"&amp;A13,'Main File'!A:O,15,0),0)</f>
        <v>1.6804406990489016</v>
      </c>
    </row>
    <row r="14" spans="1:14" x14ac:dyDescent="0.25">
      <c r="A14" s="9">
        <f t="shared" si="0"/>
        <v>43170</v>
      </c>
      <c r="B14" s="28">
        <f>IFERROR(+VLOOKUP("LETAXP"&amp;A14,'Main File'!A:O,6,0),0)</f>
        <v>2.4115308712941612</v>
      </c>
      <c r="C14" s="28">
        <f>IFERROR(+VLOOKUP("LETAXP"&amp;A14,'Main File'!A:O,7,0),0)</f>
        <v>0.30002233786416449</v>
      </c>
      <c r="D14" s="28">
        <f>IFERROR(+VLOOKUP("LETAXP"&amp;A14,'Main File'!A:O,8,0),0)</f>
        <v>0</v>
      </c>
      <c r="E14" s="28">
        <f>IFERROR(+VLOOKUP("LETAXP"&amp;A14,'Main File'!A:O,9,0),0)</f>
        <v>0.25767388533353219</v>
      </c>
      <c r="F14" s="28">
        <f>IFERROR(+VLOOKUP("LETAXP"&amp;A14,'Main File'!A:O,10,0),0)</f>
        <v>2.969227094491858</v>
      </c>
      <c r="G14" s="28">
        <f>IFERROR(+VLOOKUP("LETAXP"&amp;A14,'Main File'!A:O,11,0),0)</f>
        <v>1.4363007062019992</v>
      </c>
      <c r="H14" s="28">
        <f>IFERROR(+VLOOKUP("LETAXP"&amp;A14,'Main File'!A:O,12,0),0)</f>
        <v>0</v>
      </c>
      <c r="I14" s="28">
        <f>IFERROR(+VLOOKUP("LETAXP"&amp;A14,'Main File'!A:O,13,0),0)</f>
        <v>0</v>
      </c>
      <c r="J14" s="28">
        <f>IFERROR(+VLOOKUP("LETAXP"&amp;A14,'Main File'!A:O,14,0),0)</f>
        <v>0.24414791154954207</v>
      </c>
      <c r="K14" s="28">
        <f>IFERROR(+VLOOKUP("LETAXP"&amp;A14,'Main File'!A:O,15,0),0)</f>
        <v>1.6804486177515412</v>
      </c>
    </row>
    <row r="15" spans="1:14" x14ac:dyDescent="0.25">
      <c r="A15" s="9">
        <f t="shared" si="0"/>
        <v>43171</v>
      </c>
      <c r="B15" s="28">
        <f>IFERROR(+VLOOKUP("LETAXP"&amp;A15,'Main File'!A:O,6,0),0)</f>
        <v>2.4106781959738095</v>
      </c>
      <c r="C15" s="28">
        <f>IFERROR(+VLOOKUP("LETAXP"&amp;A15,'Main File'!A:O,7,0),0)</f>
        <v>0.30002251331342239</v>
      </c>
      <c r="D15" s="28">
        <f>IFERROR(+VLOOKUP("LETAXP"&amp;A15,'Main File'!A:O,8,0),0)</f>
        <v>0</v>
      </c>
      <c r="E15" s="28">
        <f>IFERROR(+VLOOKUP("LETAXP"&amp;A15,'Main File'!A:O,9,0),0)</f>
        <v>0.25752058981386577</v>
      </c>
      <c r="F15" s="28">
        <f>IFERROR(+VLOOKUP("LETAXP"&amp;A15,'Main File'!A:O,10,0),0)</f>
        <v>2.9682212991010974</v>
      </c>
      <c r="G15" s="28">
        <f>IFERROR(+VLOOKUP("LETAXP"&amp;A15,'Main File'!A:O,11,0),0)</f>
        <v>1.4358456906579287</v>
      </c>
      <c r="H15" s="28">
        <f>IFERROR(+VLOOKUP("LETAXP"&amp;A15,'Main File'!A:O,12,0),0)</f>
        <v>0</v>
      </c>
      <c r="I15" s="28">
        <f>IFERROR(+VLOOKUP("LETAXP"&amp;A15,'Main File'!A:O,13,0),0)</f>
        <v>0</v>
      </c>
      <c r="J15" s="28">
        <f>IFERROR(+VLOOKUP("LETAXP"&amp;A15,'Main File'!A:O,14,0),0)</f>
        <v>0.24406021961533719</v>
      </c>
      <c r="K15" s="28">
        <f>IFERROR(+VLOOKUP("LETAXP"&amp;A15,'Main File'!A:O,15,0),0)</f>
        <v>1.6799059102732659</v>
      </c>
    </row>
    <row r="16" spans="1:14" x14ac:dyDescent="0.25">
      <c r="A16" s="9">
        <f t="shared" si="0"/>
        <v>43172</v>
      </c>
      <c r="B16" s="28">
        <f>IFERROR(+VLOOKUP("LETAXP"&amp;A16,'Main File'!A:O,6,0),0)</f>
        <v>2.4088671973508236</v>
      </c>
      <c r="C16" s="28">
        <f>IFERROR(+VLOOKUP("LETAXP"&amp;A16,'Main File'!A:O,7,0),0)</f>
        <v>0.30002236236006469</v>
      </c>
      <c r="D16" s="28">
        <f>IFERROR(+VLOOKUP("LETAXP"&amp;A16,'Main File'!A:O,8,0),0)</f>
        <v>0</v>
      </c>
      <c r="E16" s="28">
        <f>IFERROR(+VLOOKUP("LETAXP"&amp;A16,'Main File'!A:O,9,0),0)</f>
        <v>0.25719502641126729</v>
      </c>
      <c r="F16" s="28">
        <f>IFERROR(+VLOOKUP("LETAXP"&amp;A16,'Main File'!A:O,10,0),0)</f>
        <v>2.9660845861221556</v>
      </c>
      <c r="G16" s="28">
        <f>IFERROR(+VLOOKUP("LETAXP"&amp;A16,'Main File'!A:O,11,0),0)</f>
        <v>1.4343906129809958</v>
      </c>
      <c r="H16" s="28">
        <f>IFERROR(+VLOOKUP("LETAXP"&amp;A16,'Main File'!A:O,12,0),0)</f>
        <v>0</v>
      </c>
      <c r="I16" s="28">
        <f>IFERROR(+VLOOKUP("LETAXP"&amp;A16,'Main File'!A:O,13,0),0)</f>
        <v>0</v>
      </c>
      <c r="J16" s="28">
        <f>IFERROR(+VLOOKUP("LETAXP"&amp;A16,'Main File'!A:O,14,0),0)</f>
        <v>0.24379333423190461</v>
      </c>
      <c r="K16" s="28">
        <f>IFERROR(+VLOOKUP("LETAXP"&amp;A16,'Main File'!A:O,15,0),0)</f>
        <v>1.6781839472129003</v>
      </c>
    </row>
    <row r="17" spans="1:11" x14ac:dyDescent="0.25">
      <c r="A17" s="9">
        <f t="shared" si="0"/>
        <v>43173</v>
      </c>
      <c r="B17" s="28">
        <f>IFERROR(+VLOOKUP("LETAXP"&amp;A17,'Main File'!A:O,6,0),0)</f>
        <v>2.4093988147668739</v>
      </c>
      <c r="C17" s="28">
        <f>IFERROR(+VLOOKUP("LETAXP"&amp;A17,'Main File'!A:O,7,0),0)</f>
        <v>0.30002226636919344</v>
      </c>
      <c r="D17" s="28">
        <f>IFERROR(+VLOOKUP("LETAXP"&amp;A17,'Main File'!A:O,8,0),0)</f>
        <v>0</v>
      </c>
      <c r="E17" s="28">
        <f>IFERROR(+VLOOKUP("LETAXP"&amp;A17,'Main File'!A:O,9,0),0)</f>
        <v>0.25729013455185656</v>
      </c>
      <c r="F17" s="28">
        <f>IFERROR(+VLOOKUP("LETAXP"&amp;A17,'Main File'!A:O,10,0),0)</f>
        <v>2.9667112156879241</v>
      </c>
      <c r="G17" s="28">
        <f>IFERROR(+VLOOKUP("LETAXP"&amp;A17,'Main File'!A:O,11,0),0)</f>
        <v>1.4341273298783395</v>
      </c>
      <c r="H17" s="28">
        <f>IFERROR(+VLOOKUP("LETAXP"&amp;A17,'Main File'!A:O,12,0),0)</f>
        <v>0</v>
      </c>
      <c r="I17" s="28">
        <f>IFERROR(+VLOOKUP("LETAXP"&amp;A17,'Main File'!A:O,13,0),0)</f>
        <v>0</v>
      </c>
      <c r="J17" s="28">
        <f>IFERROR(+VLOOKUP("LETAXP"&amp;A17,'Main File'!A:O,14,0),0)</f>
        <v>0.24375037926914633</v>
      </c>
      <c r="K17" s="28">
        <f>IFERROR(+VLOOKUP("LETAXP"&amp;A17,'Main File'!A:O,15,0),0)</f>
        <v>1.6778777091474857</v>
      </c>
    </row>
    <row r="18" spans="1:11" x14ac:dyDescent="0.25">
      <c r="A18" s="9">
        <f t="shared" si="0"/>
        <v>43174</v>
      </c>
      <c r="B18" s="28">
        <f>IFERROR(+VLOOKUP("LETAXP"&amp;A18,'Main File'!A:O,6,0),0)</f>
        <v>2.4088945981127985</v>
      </c>
      <c r="C18" s="28">
        <f>IFERROR(+VLOOKUP("LETAXP"&amp;A18,'Main File'!A:O,7,0),0)</f>
        <v>0</v>
      </c>
      <c r="D18" s="28">
        <f>IFERROR(+VLOOKUP("LETAXP"&amp;A18,'Main File'!A:O,8,0),0)</f>
        <v>0</v>
      </c>
      <c r="E18" s="28">
        <f>IFERROR(+VLOOKUP("LETAXP"&amp;A18,'Main File'!A:O,9,0),0)</f>
        <v>0.25720118718083956</v>
      </c>
      <c r="F18" s="28">
        <f>IFERROR(+VLOOKUP("LETAXP"&amp;A18,'Main File'!A:O,10,0),0)</f>
        <v>2.666095785293638</v>
      </c>
      <c r="G18" s="28">
        <f>IFERROR(+VLOOKUP("LETAXP"&amp;A18,'Main File'!A:O,11,0),0)</f>
        <v>1.4343943315365886</v>
      </c>
      <c r="H18" s="28">
        <f>IFERROR(+VLOOKUP("LETAXP"&amp;A18,'Main File'!A:O,12,0),0)</f>
        <v>0</v>
      </c>
      <c r="I18" s="28">
        <f>IFERROR(+VLOOKUP("LETAXP"&amp;A18,'Main File'!A:O,13,0),0)</f>
        <v>0</v>
      </c>
      <c r="J18" s="28">
        <f>IFERROR(+VLOOKUP("LETAXP"&amp;A18,'Main File'!A:O,14,0),0)</f>
        <v>0.24380102331270204</v>
      </c>
      <c r="K18" s="28">
        <f>IFERROR(+VLOOKUP("LETAXP"&amp;A18,'Main File'!A:O,15,0),0)</f>
        <v>1.6781953548492905</v>
      </c>
    </row>
    <row r="19" spans="1:11" x14ac:dyDescent="0.25">
      <c r="A19" s="9">
        <f t="shared" si="0"/>
        <v>43175</v>
      </c>
      <c r="B19" s="28">
        <f>IFERROR(+VLOOKUP("LETAXP"&amp;A19,'Main File'!A:O,6,0),0)</f>
        <v>2.4203328015272496</v>
      </c>
      <c r="C19" s="28">
        <f>IFERROR(+VLOOKUP("LETAXP"&amp;A19,'Main File'!A:O,7,0),0)</f>
        <v>0</v>
      </c>
      <c r="D19" s="28">
        <f>IFERROR(+VLOOKUP("LETAXP"&amp;A19,'Main File'!A:O,8,0),0)</f>
        <v>0</v>
      </c>
      <c r="E19" s="28">
        <f>IFERROR(+VLOOKUP("LETAXP"&amp;A19,'Main File'!A:O,9,0),0)</f>
        <v>0.2584828723145538</v>
      </c>
      <c r="F19" s="28">
        <f>IFERROR(+VLOOKUP("LETAXP"&amp;A19,'Main File'!A:O,10,0),0)</f>
        <v>2.6788156738418034</v>
      </c>
      <c r="G19" s="28">
        <f>IFERROR(+VLOOKUP("LETAXP"&amp;A19,'Main File'!A:O,11,0),0)</f>
        <v>1.4381896824362266</v>
      </c>
      <c r="H19" s="28">
        <f>IFERROR(+VLOOKUP("LETAXP"&amp;A19,'Main File'!A:O,12,0),0)</f>
        <v>0</v>
      </c>
      <c r="I19" s="28">
        <f>IFERROR(+VLOOKUP("LETAXP"&amp;A19,'Main File'!A:O,13,0),0)</f>
        <v>0</v>
      </c>
      <c r="J19" s="28">
        <f>IFERROR(+VLOOKUP("LETAXP"&amp;A19,'Main File'!A:O,14,0),0)</f>
        <v>0.24446269876523466</v>
      </c>
      <c r="K19" s="28">
        <f>IFERROR(+VLOOKUP("LETAXP"&amp;A19,'Main File'!A:O,15,0),0)</f>
        <v>1.6826523812014613</v>
      </c>
    </row>
    <row r="20" spans="1:11" x14ac:dyDescent="0.25">
      <c r="A20" s="9">
        <f t="shared" si="0"/>
        <v>43176</v>
      </c>
      <c r="B20" s="28">
        <f>IFERROR(+VLOOKUP("LETAXP"&amp;A20,'Main File'!A:O,6,0),0)</f>
        <v>2.4099172586965469</v>
      </c>
      <c r="C20" s="28">
        <f>IFERROR(+VLOOKUP("LETAXP"&amp;A20,'Main File'!A:O,7,0),0)</f>
        <v>0</v>
      </c>
      <c r="D20" s="28">
        <f>IFERROR(+VLOOKUP("LETAXP"&amp;A20,'Main File'!A:O,8,0),0)</f>
        <v>0</v>
      </c>
      <c r="E20" s="28">
        <f>IFERROR(+VLOOKUP("LETAXP"&amp;A20,'Main File'!A:O,9,0),0)</f>
        <v>0.25738534960588177</v>
      </c>
      <c r="F20" s="28">
        <f>IFERROR(+VLOOKUP("LETAXP"&amp;A20,'Main File'!A:O,10,0),0)</f>
        <v>2.6673026083024287</v>
      </c>
      <c r="G20" s="28">
        <f>IFERROR(+VLOOKUP("LETAXP"&amp;A20,'Main File'!A:O,11,0),0)</f>
        <v>1.4363426059804185</v>
      </c>
      <c r="H20" s="28">
        <f>IFERROR(+VLOOKUP("LETAXP"&amp;A20,'Main File'!A:O,12,0),0)</f>
        <v>0</v>
      </c>
      <c r="I20" s="28">
        <f>IFERROR(+VLOOKUP("LETAXP"&amp;A20,'Main File'!A:O,13,0),0)</f>
        <v>0</v>
      </c>
      <c r="J20" s="28">
        <f>IFERROR(+VLOOKUP("LETAXP"&amp;A20,'Main File'!A:O,14,0),0)</f>
        <v>0.24414966498769453</v>
      </c>
      <c r="K20" s="28">
        <f>IFERROR(+VLOOKUP("LETAXP"&amp;A20,'Main File'!A:O,15,0),0)</f>
        <v>1.6804922709681129</v>
      </c>
    </row>
    <row r="21" spans="1:11" x14ac:dyDescent="0.25">
      <c r="A21" s="9">
        <f t="shared" si="0"/>
        <v>43177</v>
      </c>
      <c r="B21" s="28">
        <f>IFERROR(+VLOOKUP("LETAXP"&amp;A21,'Main File'!A:O,6,0),0)</f>
        <v>2.4099283723058837</v>
      </c>
      <c r="C21" s="28">
        <f>IFERROR(+VLOOKUP("LETAXP"&amp;A21,'Main File'!A:O,7,0),0)</f>
        <v>0</v>
      </c>
      <c r="D21" s="28">
        <f>IFERROR(+VLOOKUP("LETAXP"&amp;A21,'Main File'!A:O,8,0),0)</f>
        <v>0</v>
      </c>
      <c r="E21" s="28">
        <f>IFERROR(+VLOOKUP("LETAXP"&amp;A21,'Main File'!A:O,9,0),0)</f>
        <v>0.25738744290013371</v>
      </c>
      <c r="F21" s="28">
        <f>IFERROR(+VLOOKUP("LETAXP"&amp;A21,'Main File'!A:O,10,0),0)</f>
        <v>2.6673158152060177</v>
      </c>
      <c r="G21" s="28">
        <f>IFERROR(+VLOOKUP("LETAXP"&amp;A21,'Main File'!A:O,11,0),0)</f>
        <v>1.4363507639414967</v>
      </c>
      <c r="H21" s="28">
        <f>IFERROR(+VLOOKUP("LETAXP"&amp;A21,'Main File'!A:O,12,0),0)</f>
        <v>0</v>
      </c>
      <c r="I21" s="28">
        <f>IFERROR(+VLOOKUP("LETAXP"&amp;A21,'Main File'!A:O,13,0),0)</f>
        <v>0</v>
      </c>
      <c r="J21" s="28">
        <f>IFERROR(+VLOOKUP("LETAXP"&amp;A21,'Main File'!A:O,14,0),0)</f>
        <v>0.2441504618929351</v>
      </c>
      <c r="K21" s="28">
        <f>IFERROR(+VLOOKUP("LETAXP"&amp;A21,'Main File'!A:O,15,0),0)</f>
        <v>1.6805012258344318</v>
      </c>
    </row>
    <row r="22" spans="1:11" x14ac:dyDescent="0.25">
      <c r="A22" s="9">
        <f t="shared" si="0"/>
        <v>43178</v>
      </c>
      <c r="B22" s="28">
        <f>IFERROR(+VLOOKUP("LETAXP"&amp;A22,'Main File'!A:O,6,0),0)</f>
        <v>2.4119987706789328</v>
      </c>
      <c r="C22" s="28">
        <f>IFERROR(+VLOOKUP("LETAXP"&amp;A22,'Main File'!A:O,7,0),0)</f>
        <v>0</v>
      </c>
      <c r="D22" s="28">
        <f>IFERROR(+VLOOKUP("LETAXP"&amp;A22,'Main File'!A:O,8,0),0)</f>
        <v>0</v>
      </c>
      <c r="E22" s="28">
        <f>IFERROR(+VLOOKUP("LETAXP"&amp;A22,'Main File'!A:O,9,0),0)</f>
        <v>0.257760073228612</v>
      </c>
      <c r="F22" s="28">
        <f>IFERROR(+VLOOKUP("LETAXP"&amp;A22,'Main File'!A:O,10,0),0)</f>
        <v>2.6697588439075446</v>
      </c>
      <c r="G22" s="28">
        <f>IFERROR(+VLOOKUP("LETAXP"&amp;A22,'Main File'!A:O,11,0),0)</f>
        <v>1.4374725158910737</v>
      </c>
      <c r="H22" s="28">
        <f>IFERROR(+VLOOKUP("LETAXP"&amp;A22,'Main File'!A:O,12,0),0)</f>
        <v>0</v>
      </c>
      <c r="I22" s="28">
        <f>IFERROR(+VLOOKUP("LETAXP"&amp;A22,'Main File'!A:O,13,0),0)</f>
        <v>0</v>
      </c>
      <c r="J22" s="28">
        <f>IFERROR(+VLOOKUP("LETAXP"&amp;A22,'Main File'!A:O,14,0),0)</f>
        <v>0.24435812310109475</v>
      </c>
      <c r="K22" s="28">
        <f>IFERROR(+VLOOKUP("LETAXP"&amp;A22,'Main File'!A:O,15,0),0)</f>
        <v>1.6818306389921684</v>
      </c>
    </row>
    <row r="23" spans="1:11" x14ac:dyDescent="0.25">
      <c r="A23" s="9">
        <f t="shared" si="0"/>
        <v>43179</v>
      </c>
      <c r="B23" s="28">
        <f>IFERROR(+VLOOKUP("LETAXP"&amp;A23,'Main File'!A:O,6,0),0)</f>
        <v>2.4111078826159384</v>
      </c>
      <c r="C23" s="28">
        <f>IFERROR(+VLOOKUP("LETAXP"&amp;A23,'Main File'!A:O,7,0),0)</f>
        <v>0</v>
      </c>
      <c r="D23" s="28">
        <f>IFERROR(+VLOOKUP("LETAXP"&amp;A23,'Main File'!A:O,8,0),0)</f>
        <v>0</v>
      </c>
      <c r="E23" s="28">
        <f>IFERROR(+VLOOKUP("LETAXP"&amp;A23,'Main File'!A:O,9,0),0)</f>
        <v>0.25759914515817572</v>
      </c>
      <c r="F23" s="28">
        <f>IFERROR(+VLOOKUP("LETAXP"&amp;A23,'Main File'!A:O,10,0),0)</f>
        <v>2.6687070277741141</v>
      </c>
      <c r="G23" s="28">
        <f>IFERROR(+VLOOKUP("LETAXP"&amp;A23,'Main File'!A:O,11,0),0)</f>
        <v>1.4378839588078876</v>
      </c>
      <c r="H23" s="28">
        <f>IFERROR(+VLOOKUP("LETAXP"&amp;A23,'Main File'!A:O,12,0),0)</f>
        <v>0</v>
      </c>
      <c r="I23" s="28">
        <f>IFERROR(+VLOOKUP("LETAXP"&amp;A23,'Main File'!A:O,13,0),0)</f>
        <v>0</v>
      </c>
      <c r="J23" s="28">
        <f>IFERROR(+VLOOKUP("LETAXP"&amp;A23,'Main File'!A:O,14,0),0)</f>
        <v>0.24442867354978809</v>
      </c>
      <c r="K23" s="28">
        <f>IFERROR(+VLOOKUP("LETAXP"&amp;A23,'Main File'!A:O,15,0),0)</f>
        <v>1.6823126323576756</v>
      </c>
    </row>
    <row r="24" spans="1:11" x14ac:dyDescent="0.25">
      <c r="A24" s="9">
        <f t="shared" si="0"/>
        <v>43180</v>
      </c>
      <c r="B24" s="28">
        <f>IFERROR(+VLOOKUP("LETAXP"&amp;A24,'Main File'!A:O,6,0),0)</f>
        <v>2.3411634113148554</v>
      </c>
      <c r="C24" s="28">
        <f>IFERROR(+VLOOKUP("LETAXP"&amp;A24,'Main File'!A:O,7,0),0)</f>
        <v>0</v>
      </c>
      <c r="D24" s="28">
        <f>IFERROR(+VLOOKUP("LETAXP"&amp;A24,'Main File'!A:O,8,0),0)</f>
        <v>0</v>
      </c>
      <c r="E24" s="28">
        <f>IFERROR(+VLOOKUP("LETAXP"&amp;A24,'Main File'!A:O,9,0),0)</f>
        <v>0.24500871492561735</v>
      </c>
      <c r="F24" s="28">
        <f>IFERROR(+VLOOKUP("LETAXP"&amp;A24,'Main File'!A:O,10,0),0)</f>
        <v>2.5861721262404727</v>
      </c>
      <c r="G24" s="28">
        <f>IFERROR(+VLOOKUP("LETAXP"&amp;A24,'Main File'!A:O,11,0),0)</f>
        <v>1.3680381114755651</v>
      </c>
      <c r="H24" s="28">
        <f>IFERROR(+VLOOKUP("LETAXP"&amp;A24,'Main File'!A:O,12,0),0)</f>
        <v>0</v>
      </c>
      <c r="I24" s="28">
        <f>IFERROR(+VLOOKUP("LETAXP"&amp;A24,'Main File'!A:O,13,0),0)</f>
        <v>0</v>
      </c>
      <c r="J24" s="28">
        <f>IFERROR(+VLOOKUP("LETAXP"&amp;A24,'Main File'!A:O,14,0),0)</f>
        <v>0.23186408242198212</v>
      </c>
      <c r="K24" s="28">
        <f>IFERROR(+VLOOKUP("LETAXP"&amp;A24,'Main File'!A:O,15,0),0)</f>
        <v>1.5999021938975473</v>
      </c>
    </row>
    <row r="25" spans="1:11" x14ac:dyDescent="0.25">
      <c r="A25" s="9">
        <f t="shared" si="0"/>
        <v>43181</v>
      </c>
      <c r="B25" s="28">
        <f>IFERROR(+VLOOKUP("LETAXP"&amp;A25,'Main File'!A:O,6,0),0)</f>
        <v>2.4109406243058422</v>
      </c>
      <c r="C25" s="28">
        <f>IFERROR(+VLOOKUP("LETAXP"&amp;A25,'Main File'!A:O,7,0),0)</f>
        <v>0</v>
      </c>
      <c r="D25" s="28">
        <f>IFERROR(+VLOOKUP("LETAXP"&amp;A25,'Main File'!A:O,8,0),0)</f>
        <v>0</v>
      </c>
      <c r="E25" s="28">
        <f>IFERROR(+VLOOKUP("LETAXP"&amp;A25,'Main File'!A:O,9,0),0)</f>
        <v>0.25756953846840686</v>
      </c>
      <c r="F25" s="28">
        <f>IFERROR(+VLOOKUP("LETAXP"&amp;A25,'Main File'!A:O,10,0),0)</f>
        <v>2.6685101627742491</v>
      </c>
      <c r="G25" s="28">
        <f>IFERROR(+VLOOKUP("LETAXP"&amp;A25,'Main File'!A:O,11,0),0)</f>
        <v>1.4373074282117639</v>
      </c>
      <c r="H25" s="28">
        <f>IFERROR(+VLOOKUP("LETAXP"&amp;A25,'Main File'!A:O,12,0),0)</f>
        <v>0</v>
      </c>
      <c r="I25" s="28">
        <f>IFERROR(+VLOOKUP("LETAXP"&amp;A25,'Main File'!A:O,13,0),0)</f>
        <v>0</v>
      </c>
      <c r="J25" s="28">
        <f>IFERROR(+VLOOKUP("LETAXP"&amp;A25,'Main File'!A:O,14,0),0)</f>
        <v>0.24432034983813103</v>
      </c>
      <c r="K25" s="28">
        <f>IFERROR(+VLOOKUP("LETAXP"&amp;A25,'Main File'!A:O,15,0),0)</f>
        <v>1.6816277780498949</v>
      </c>
    </row>
    <row r="26" spans="1:11" x14ac:dyDescent="0.25">
      <c r="A26" s="9">
        <f t="shared" si="0"/>
        <v>43182</v>
      </c>
      <c r="B26" s="28">
        <f>IFERROR(+VLOOKUP("LETAXP"&amp;A26,'Main File'!A:O,6,0),0)</f>
        <v>2.4119871861124205</v>
      </c>
      <c r="C26" s="28">
        <f>IFERROR(+VLOOKUP("LETAXP"&amp;A26,'Main File'!A:O,7,0),0)</f>
        <v>0</v>
      </c>
      <c r="D26" s="28">
        <f>IFERROR(+VLOOKUP("LETAXP"&amp;A26,'Main File'!A:O,8,0),0)</f>
        <v>0</v>
      </c>
      <c r="E26" s="28">
        <f>IFERROR(+VLOOKUP("LETAXP"&amp;A26,'Main File'!A:O,9,0),0)</f>
        <v>0.25775769089794975</v>
      </c>
      <c r="F26" s="28">
        <f>IFERROR(+VLOOKUP("LETAXP"&amp;A26,'Main File'!A:O,10,0),0)</f>
        <v>2.6697448770103702</v>
      </c>
      <c r="G26" s="28">
        <f>IFERROR(+VLOOKUP("LETAXP"&amp;A26,'Main File'!A:O,11,0),0)</f>
        <v>1.4380565694966845</v>
      </c>
      <c r="H26" s="28">
        <f>IFERROR(+VLOOKUP("LETAXP"&amp;A26,'Main File'!A:O,12,0),0)</f>
        <v>0</v>
      </c>
      <c r="I26" s="28">
        <f>IFERROR(+VLOOKUP("LETAXP"&amp;A26,'Main File'!A:O,13,0),0)</f>
        <v>0</v>
      </c>
      <c r="J26" s="28">
        <f>IFERROR(+VLOOKUP("LETAXP"&amp;A26,'Main File'!A:O,14,0),0)</f>
        <v>0.24446421892932754</v>
      </c>
      <c r="K26" s="28">
        <f>IFERROR(+VLOOKUP("LETAXP"&amp;A26,'Main File'!A:O,15,0),0)</f>
        <v>1.682520788426012</v>
      </c>
    </row>
    <row r="27" spans="1:11" x14ac:dyDescent="0.25">
      <c r="A27" s="9">
        <f t="shared" si="0"/>
        <v>43183</v>
      </c>
      <c r="B27" s="28">
        <f>IFERROR(+VLOOKUP("LETAXP"&amp;A27,'Main File'!A:O,6,0),0)</f>
        <v>2.4112772569013239</v>
      </c>
      <c r="C27" s="28">
        <f>IFERROR(+VLOOKUP("LETAXP"&amp;A27,'Main File'!A:O,7,0),0)</f>
        <v>0</v>
      </c>
      <c r="D27" s="28">
        <f>IFERROR(+VLOOKUP("LETAXP"&amp;A27,'Main File'!A:O,8,0),0)</f>
        <v>0</v>
      </c>
      <c r="E27" s="28">
        <f>IFERROR(+VLOOKUP("LETAXP"&amp;A27,'Main File'!A:O,9,0),0)</f>
        <v>0.25763025086302616</v>
      </c>
      <c r="F27" s="28">
        <f>IFERROR(+VLOOKUP("LETAXP"&amp;A27,'Main File'!A:O,10,0),0)</f>
        <v>2.66890750776435</v>
      </c>
      <c r="G27" s="28">
        <f>IFERROR(+VLOOKUP("LETAXP"&amp;A27,'Main File'!A:O,11,0),0)</f>
        <v>1.4381347707104548</v>
      </c>
      <c r="H27" s="28">
        <f>IFERROR(+VLOOKUP("LETAXP"&amp;A27,'Main File'!A:O,12,0),0)</f>
        <v>0</v>
      </c>
      <c r="I27" s="28">
        <f>IFERROR(+VLOOKUP("LETAXP"&amp;A27,'Main File'!A:O,13,0),0)</f>
        <v>0</v>
      </c>
      <c r="J27" s="28">
        <f>IFERROR(+VLOOKUP("LETAXP"&amp;A27,'Main File'!A:O,14,0),0)</f>
        <v>0.24447213198872927</v>
      </c>
      <c r="K27" s="28">
        <f>IFERROR(+VLOOKUP("LETAXP"&amp;A27,'Main File'!A:O,15,0),0)</f>
        <v>1.6826069026991841</v>
      </c>
    </row>
    <row r="28" spans="1:11" x14ac:dyDescent="0.25">
      <c r="A28" s="9">
        <f t="shared" si="0"/>
        <v>43184</v>
      </c>
      <c r="B28" s="28">
        <f>IFERROR(+VLOOKUP("LETAXP"&amp;A28,'Main File'!A:O,6,0),0)</f>
        <v>2.4112879510446885</v>
      </c>
      <c r="C28" s="28">
        <f>IFERROR(+VLOOKUP("LETAXP"&amp;A28,'Main File'!A:O,7,0),0)</f>
        <v>0</v>
      </c>
      <c r="D28" s="28">
        <f>IFERROR(+VLOOKUP("LETAXP"&amp;A28,'Main File'!A:O,8,0),0)</f>
        <v>0</v>
      </c>
      <c r="E28" s="28">
        <f>IFERROR(+VLOOKUP("LETAXP"&amp;A28,'Main File'!A:O,9,0),0)</f>
        <v>0.25763151839187676</v>
      </c>
      <c r="F28" s="28">
        <f>IFERROR(+VLOOKUP("LETAXP"&amp;A28,'Main File'!A:O,10,0),0)</f>
        <v>2.6689194694365654</v>
      </c>
      <c r="G28" s="28">
        <f>IFERROR(+VLOOKUP("LETAXP"&amp;A28,'Main File'!A:O,11,0),0)</f>
        <v>1.4381335462525562</v>
      </c>
      <c r="H28" s="28">
        <f>IFERROR(+VLOOKUP("LETAXP"&amp;A28,'Main File'!A:O,12,0),0)</f>
        <v>0</v>
      </c>
      <c r="I28" s="28">
        <f>IFERROR(+VLOOKUP("LETAXP"&amp;A28,'Main File'!A:O,13,0),0)</f>
        <v>0</v>
      </c>
      <c r="J28" s="28">
        <f>IFERROR(+VLOOKUP("LETAXP"&amp;A28,'Main File'!A:O,14,0),0)</f>
        <v>0.24448132088380689</v>
      </c>
      <c r="K28" s="28">
        <f>IFERROR(+VLOOKUP("LETAXP"&amp;A28,'Main File'!A:O,15,0),0)</f>
        <v>1.682614867136363</v>
      </c>
    </row>
    <row r="29" spans="1:11" x14ac:dyDescent="0.25">
      <c r="A29" s="9">
        <f t="shared" si="0"/>
        <v>43185</v>
      </c>
      <c r="B29" s="28">
        <f>IFERROR(+VLOOKUP("LETAXP"&amp;A29,'Main File'!A:O,6,0),0)</f>
        <v>2.3320414744466467</v>
      </c>
      <c r="C29" s="28">
        <f>IFERROR(+VLOOKUP("LETAXP"&amp;A29,'Main File'!A:O,7,0),0)</f>
        <v>0</v>
      </c>
      <c r="D29" s="28">
        <f>IFERROR(+VLOOKUP("LETAXP"&amp;A29,'Main File'!A:O,8,0),0)</f>
        <v>0</v>
      </c>
      <c r="E29" s="28">
        <f>IFERROR(+VLOOKUP("LETAXP"&amp;A29,'Main File'!A:O,9,0),0)</f>
        <v>0.24336742148578075</v>
      </c>
      <c r="F29" s="28">
        <f>IFERROR(+VLOOKUP("LETAXP"&amp;A29,'Main File'!A:O,10,0),0)</f>
        <v>2.5754088959324273</v>
      </c>
      <c r="G29" s="28">
        <f>IFERROR(+VLOOKUP("LETAXP"&amp;A29,'Main File'!A:O,11,0),0)</f>
        <v>1.3596287135023988</v>
      </c>
      <c r="H29" s="28">
        <f>IFERROR(+VLOOKUP("LETAXP"&amp;A29,'Main File'!A:O,12,0),0)</f>
        <v>0</v>
      </c>
      <c r="I29" s="28">
        <f>IFERROR(+VLOOKUP("LETAXP"&amp;A29,'Main File'!A:O,13,0),0)</f>
        <v>0</v>
      </c>
      <c r="J29" s="28">
        <f>IFERROR(+VLOOKUP("LETAXP"&amp;A29,'Main File'!A:O,14,0),0)</f>
        <v>0.23034598479025367</v>
      </c>
      <c r="K29" s="28">
        <f>IFERROR(+VLOOKUP("LETAXP"&amp;A29,'Main File'!A:O,15,0),0)</f>
        <v>1.5899746982926524</v>
      </c>
    </row>
    <row r="30" spans="1:11" x14ac:dyDescent="0.25">
      <c r="A30" s="9">
        <f t="shared" si="0"/>
        <v>43186</v>
      </c>
      <c r="B30" s="28">
        <f>IFERROR(+VLOOKUP("LETAXP"&amp;A30,'Main File'!A:O,6,0),0)</f>
        <v>0</v>
      </c>
      <c r="C30" s="28">
        <f>IFERROR(+VLOOKUP("LETAXP"&amp;A30,'Main File'!A:O,7,0),0)</f>
        <v>0</v>
      </c>
      <c r="D30" s="28">
        <f>IFERROR(+VLOOKUP("LETAXP"&amp;A30,'Main File'!A:O,8,0),0)</f>
        <v>0</v>
      </c>
      <c r="E30" s="28">
        <f>IFERROR(+VLOOKUP("LETAXP"&amp;A30,'Main File'!A:O,9,0),0)</f>
        <v>0</v>
      </c>
      <c r="F30" s="28">
        <f>IFERROR(+VLOOKUP("LETAXP"&amp;A30,'Main File'!A:O,10,0),0)</f>
        <v>0</v>
      </c>
      <c r="G30" s="28">
        <f>IFERROR(+VLOOKUP("LETAXP"&amp;A30,'Main File'!A:O,11,0),0)</f>
        <v>0</v>
      </c>
      <c r="H30" s="28">
        <f>IFERROR(+VLOOKUP("LETAXP"&amp;A30,'Main File'!A:O,12,0),0)</f>
        <v>0</v>
      </c>
      <c r="I30" s="28">
        <f>IFERROR(+VLOOKUP("LETAXP"&amp;A30,'Main File'!A:O,13,0),0)</f>
        <v>0</v>
      </c>
      <c r="J30" s="28">
        <f>IFERROR(+VLOOKUP("LETAXP"&amp;A30,'Main File'!A:O,14,0),0)</f>
        <v>0</v>
      </c>
      <c r="K30" s="28">
        <f>IFERROR(+VLOOKUP("LETAXP"&amp;A30,'Main File'!A:O,15,0),0)</f>
        <v>0</v>
      </c>
    </row>
    <row r="31" spans="1:11" x14ac:dyDescent="0.25">
      <c r="A31" s="9">
        <f t="shared" si="0"/>
        <v>43187</v>
      </c>
      <c r="B31" s="28">
        <f>IFERROR(+VLOOKUP("LETAXP"&amp;A31,'Main File'!A:O,6,0),0)</f>
        <v>0</v>
      </c>
      <c r="C31" s="28">
        <f>IFERROR(+VLOOKUP("LETAXP"&amp;A31,'Main File'!A:O,7,0),0)</f>
        <v>0</v>
      </c>
      <c r="D31" s="28">
        <f>IFERROR(+VLOOKUP("LETAXP"&amp;A31,'Main File'!A:O,8,0),0)</f>
        <v>0</v>
      </c>
      <c r="E31" s="28">
        <f>IFERROR(+VLOOKUP("LETAXP"&amp;A31,'Main File'!A:O,9,0),0)</f>
        <v>0</v>
      </c>
      <c r="F31" s="28">
        <f>IFERROR(+VLOOKUP("LETAXP"&amp;A31,'Main File'!A:O,10,0),0)</f>
        <v>0</v>
      </c>
      <c r="G31" s="28">
        <f>IFERROR(+VLOOKUP("LETAXP"&amp;A31,'Main File'!A:O,11,0),0)</f>
        <v>0</v>
      </c>
      <c r="H31" s="28">
        <f>IFERROR(+VLOOKUP("LETAXP"&amp;A31,'Main File'!A:O,12,0),0)</f>
        <v>0</v>
      </c>
      <c r="I31" s="28">
        <f>IFERROR(+VLOOKUP("LETAXP"&amp;A31,'Main File'!A:O,13,0),0)</f>
        <v>0</v>
      </c>
      <c r="J31" s="28">
        <f>IFERROR(+VLOOKUP("LETAXP"&amp;A31,'Main File'!A:O,14,0),0)</f>
        <v>0</v>
      </c>
      <c r="K31" s="28">
        <f>IFERROR(+VLOOKUP("LETAXP"&amp;A31,'Main File'!A:O,15,0),0)</f>
        <v>0</v>
      </c>
    </row>
    <row r="32" spans="1:11" x14ac:dyDescent="0.25">
      <c r="A32" s="9">
        <f t="shared" si="0"/>
        <v>43188</v>
      </c>
      <c r="B32" s="28">
        <f>IFERROR(+VLOOKUP("LETAXP"&amp;A32,'Main File'!A:O,6,0),0)</f>
        <v>0</v>
      </c>
      <c r="C32" s="28">
        <f>IFERROR(+VLOOKUP("LETAXP"&amp;A32,'Main File'!A:O,7,0),0)</f>
        <v>0</v>
      </c>
      <c r="D32" s="28">
        <f>IFERROR(+VLOOKUP("LETAXP"&amp;A32,'Main File'!A:O,8,0),0)</f>
        <v>0</v>
      </c>
      <c r="E32" s="28">
        <f>IFERROR(+VLOOKUP("LETAXP"&amp;A32,'Main File'!A:O,9,0),0)</f>
        <v>0</v>
      </c>
      <c r="F32" s="28">
        <f>IFERROR(+VLOOKUP("LETAXP"&amp;A32,'Main File'!A:O,10,0),0)</f>
        <v>0</v>
      </c>
      <c r="G32" s="28">
        <f>IFERROR(+VLOOKUP("LETAXP"&amp;A32,'Main File'!A:O,11,0),0)</f>
        <v>0</v>
      </c>
      <c r="H32" s="28">
        <f>IFERROR(+VLOOKUP("LETAXP"&amp;A32,'Main File'!A:O,12,0),0)</f>
        <v>0</v>
      </c>
      <c r="I32" s="28">
        <f>IFERROR(+VLOOKUP("LETAXP"&amp;A32,'Main File'!A:O,13,0),0)</f>
        <v>0</v>
      </c>
      <c r="J32" s="28">
        <f>IFERROR(+VLOOKUP("LETAXP"&amp;A32,'Main File'!A:O,14,0),0)</f>
        <v>0</v>
      </c>
      <c r="K32" s="28">
        <f>IFERROR(+VLOOKUP("LETAXP"&amp;A32,'Main File'!A:O,15,0),0)</f>
        <v>0</v>
      </c>
    </row>
    <row r="33" spans="1:11" x14ac:dyDescent="0.25">
      <c r="A33" s="9">
        <f t="shared" si="0"/>
        <v>43189</v>
      </c>
      <c r="B33" s="28">
        <f>IFERROR(+VLOOKUP("LETAXP"&amp;A33,'Main File'!A:O,6,0),0)</f>
        <v>0</v>
      </c>
      <c r="C33" s="28">
        <f>IFERROR(+VLOOKUP("LETAXP"&amp;A33,'Main File'!A:O,7,0),0)</f>
        <v>0</v>
      </c>
      <c r="D33" s="28">
        <f>IFERROR(+VLOOKUP("LETAXP"&amp;A33,'Main File'!A:O,8,0),0)</f>
        <v>0</v>
      </c>
      <c r="E33" s="28">
        <f>IFERROR(+VLOOKUP("LETAXP"&amp;A33,'Main File'!A:O,9,0),0)</f>
        <v>0</v>
      </c>
      <c r="F33" s="28">
        <f>IFERROR(+VLOOKUP("LETAXP"&amp;A33,'Main File'!A:O,10,0),0)</f>
        <v>0</v>
      </c>
      <c r="G33" s="28">
        <f>IFERROR(+VLOOKUP("LETAXP"&amp;A33,'Main File'!A:O,11,0),0)</f>
        <v>0</v>
      </c>
      <c r="H33" s="28">
        <f>IFERROR(+VLOOKUP("LETAXP"&amp;A33,'Main File'!A:O,12,0),0)</f>
        <v>0</v>
      </c>
      <c r="I33" s="28">
        <f>IFERROR(+VLOOKUP("LETAXP"&amp;A33,'Main File'!A:O,13,0),0)</f>
        <v>0</v>
      </c>
      <c r="J33" s="28">
        <f>IFERROR(+VLOOKUP("LETAXP"&amp;A33,'Main File'!A:O,14,0),0)</f>
        <v>0</v>
      </c>
      <c r="K33" s="28">
        <f>IFERROR(+VLOOKUP("LETAXP"&amp;A33,'Main File'!A:O,15,0),0)</f>
        <v>0</v>
      </c>
    </row>
    <row r="34" spans="1:11" x14ac:dyDescent="0.25">
      <c r="A34" s="9">
        <f t="shared" si="0"/>
        <v>43190</v>
      </c>
      <c r="B34" s="28">
        <f>IFERROR(+VLOOKUP("LETAXP"&amp;A34,'Main File'!A:O,6,0),0)</f>
        <v>0</v>
      </c>
      <c r="C34" s="28">
        <f>IFERROR(+VLOOKUP("LETAXP"&amp;A34,'Main File'!A:O,7,0),0)</f>
        <v>0</v>
      </c>
      <c r="D34" s="28">
        <f>IFERROR(+VLOOKUP("LETAXP"&amp;A34,'Main File'!A:O,8,0),0)</f>
        <v>0</v>
      </c>
      <c r="E34" s="28">
        <f>IFERROR(+VLOOKUP("LETAXP"&amp;A34,'Main File'!A:O,9,0),0)</f>
        <v>0</v>
      </c>
      <c r="F34" s="28">
        <f>IFERROR(+VLOOKUP("LETAXP"&amp;A34,'Main File'!A:O,10,0),0)</f>
        <v>0</v>
      </c>
      <c r="G34" s="28">
        <f>IFERROR(+VLOOKUP("LETAXP"&amp;A34,'Main File'!A:O,11,0),0)</f>
        <v>0</v>
      </c>
      <c r="H34" s="28">
        <f>IFERROR(+VLOOKUP("LETAXP"&amp;A34,'Main File'!A:O,12,0),0)</f>
        <v>0</v>
      </c>
      <c r="I34" s="28">
        <f>IFERROR(+VLOOKUP("LETAXP"&amp;A34,'Main File'!A:O,13,0),0)</f>
        <v>0</v>
      </c>
      <c r="J34" s="28">
        <f>IFERROR(+VLOOKUP("LETAXP"&amp;A34,'Main File'!A:O,14,0),0)</f>
        <v>0</v>
      </c>
      <c r="K34" s="28">
        <f>IFERROR(+VLOOKUP("LETAXP"&amp;A34,'Main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Exchange Traded Fund-Nifty 50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M1" s="25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IFERROR(+VLOOKUP("LETF50"&amp;A4,'Main File'!A:O,6,0),0)</f>
        <v>9.9985129469182255E-2</v>
      </c>
      <c r="C4" s="28">
        <f>IFERROR(+VLOOKUP("LETF50"&amp;A4,'Main File'!A:O,7,0),0)</f>
        <v>0</v>
      </c>
      <c r="D4" s="28">
        <f>IFERROR(+VLOOKUP("LETF50"&amp;A4,'Main File'!A:O,8,0),0)</f>
        <v>0</v>
      </c>
      <c r="E4" s="28">
        <f>IFERROR(+VLOOKUP("LETF50"&amp;A4,'Main File'!A:O,9,0),0)</f>
        <v>1.7972441713797671E-3</v>
      </c>
      <c r="F4" s="28">
        <f>IFERROR(+VLOOKUP("LETF50"&amp;A4,'Main File'!A:O,10,0),0)</f>
        <v>0.10178237364056202</v>
      </c>
      <c r="G4" s="28">
        <f>IFERROR(+VLOOKUP("LETF50"&amp;A4,'Main File'!A:O,11,0),0)</f>
        <v>0</v>
      </c>
      <c r="H4" s="28">
        <f>IFERROR(+VLOOKUP("LETF50"&amp;A4,'Main File'!A:O,12,0),0)</f>
        <v>0</v>
      </c>
      <c r="I4" s="28">
        <f>IFERROR(+VLOOKUP("LETF50"&amp;A4,'Main File'!A:O,13,0),0)</f>
        <v>0</v>
      </c>
      <c r="J4" s="28">
        <f>IFERROR(+VLOOKUP("LETF50"&amp;A4,'Main File'!A:O,14,0),0)</f>
        <v>0</v>
      </c>
      <c r="K4" s="28">
        <f>IFERROR(+VLOOKUP("LETF50"&amp;A4,'Main File'!A:O,15,0),0)</f>
        <v>0</v>
      </c>
    </row>
    <row r="5" spans="1:14" x14ac:dyDescent="0.25">
      <c r="A5" s="9">
        <v>43161</v>
      </c>
      <c r="B5" s="28">
        <f>IFERROR(+VLOOKUP("LETF50"&amp;A5,'Main File'!A:O,6,0),0)</f>
        <v>9.9985381279311142E-2</v>
      </c>
      <c r="C5" s="28">
        <f>IFERROR(+VLOOKUP("LETF50"&amp;A5,'Main File'!A:O,7,0),0)</f>
        <v>0</v>
      </c>
      <c r="D5" s="28">
        <f>IFERROR(+VLOOKUP("LETF50"&amp;A5,'Main File'!A:O,8,0),0)</f>
        <v>0</v>
      </c>
      <c r="E5" s="28">
        <f>IFERROR(+VLOOKUP("LETF50"&amp;A5,'Main File'!A:O,9,0),0)</f>
        <v>1.7972486976957182E-3</v>
      </c>
      <c r="F5" s="28">
        <f>IFERROR(+VLOOKUP("LETF50"&amp;A5,'Main File'!A:O,10,0),0)</f>
        <v>0.10178262997700686</v>
      </c>
      <c r="G5" s="28">
        <f>IFERROR(+VLOOKUP("LETF50"&amp;A5,'Main File'!A:O,11,0),0)</f>
        <v>0</v>
      </c>
      <c r="H5" s="28">
        <f>IFERROR(+VLOOKUP("LETF50"&amp;A5,'Main File'!A:O,12,0),0)</f>
        <v>0</v>
      </c>
      <c r="I5" s="28">
        <f>IFERROR(+VLOOKUP("LETF50"&amp;A5,'Main File'!A:O,13,0),0)</f>
        <v>0</v>
      </c>
      <c r="J5" s="28">
        <f>IFERROR(+VLOOKUP("LETF50"&amp;A5,'Main File'!A:O,14,0),0)</f>
        <v>0</v>
      </c>
      <c r="K5" s="28">
        <f>IFERROR(+VLOOKUP("LETF50"&amp;A5,'Main File'!A:O,15,0),0)</f>
        <v>0</v>
      </c>
    </row>
    <row r="6" spans="1:14" x14ac:dyDescent="0.25">
      <c r="A6" s="9">
        <f>+A5+1</f>
        <v>43162</v>
      </c>
      <c r="B6" s="28">
        <f>IFERROR(+VLOOKUP("LETF50"&amp;A6,'Main File'!A:O,6,0),0)</f>
        <v>9.9985472823762508E-2</v>
      </c>
      <c r="C6" s="28">
        <f>IFERROR(+VLOOKUP("LETF50"&amp;A6,'Main File'!A:O,7,0),0)</f>
        <v>0</v>
      </c>
      <c r="D6" s="28">
        <f>IFERROR(+VLOOKUP("LETF50"&amp;A6,'Main File'!A:O,8,0),0)</f>
        <v>0</v>
      </c>
      <c r="E6" s="28">
        <f>IFERROR(+VLOOKUP("LETF50"&amp;A6,'Main File'!A:O,9,0),0)</f>
        <v>1.7972532240660348E-3</v>
      </c>
      <c r="F6" s="28">
        <f>IFERROR(+VLOOKUP("LETF50"&amp;A6,'Main File'!A:O,10,0),0)</f>
        <v>0.10178272604782854</v>
      </c>
      <c r="G6" s="28">
        <f>IFERROR(+VLOOKUP("LETF50"&amp;A6,'Main File'!A:O,11,0),0)</f>
        <v>0</v>
      </c>
      <c r="H6" s="28">
        <f>IFERROR(+VLOOKUP("LETF50"&amp;A6,'Main File'!A:O,12,0),0)</f>
        <v>0</v>
      </c>
      <c r="I6" s="28">
        <f>IFERROR(+VLOOKUP("LETF50"&amp;A6,'Main File'!A:O,13,0),0)</f>
        <v>0</v>
      </c>
      <c r="J6" s="28">
        <f>IFERROR(+VLOOKUP("LETF50"&amp;A6,'Main File'!A:O,14,0),0)</f>
        <v>0</v>
      </c>
      <c r="K6" s="28">
        <f>IFERROR(+VLOOKUP("LETF50"&amp;A6,'Main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IFERROR(+VLOOKUP("LETF50"&amp;A7,'Main File'!A:O,6,0),0)</f>
        <v>9.9985243828927109E-2</v>
      </c>
      <c r="C7" s="28">
        <f>IFERROR(+VLOOKUP("LETF50"&amp;A7,'Main File'!A:O,7,0),0)</f>
        <v>0</v>
      </c>
      <c r="D7" s="28">
        <f>IFERROR(+VLOOKUP("LETF50"&amp;A7,'Main File'!A:O,8,0),0)</f>
        <v>0</v>
      </c>
      <c r="E7" s="28">
        <f>IFERROR(+VLOOKUP("LETF50"&amp;A7,'Main File'!A:O,9,0),0)</f>
        <v>1.7972577504315301E-3</v>
      </c>
      <c r="F7" s="28">
        <f>IFERROR(+VLOOKUP("LETF50"&amp;A7,'Main File'!A:O,10,0),0)</f>
        <v>0.10178250157935864</v>
      </c>
      <c r="G7" s="28">
        <f>IFERROR(+VLOOKUP("LETF50"&amp;A7,'Main File'!A:O,11,0),0)</f>
        <v>0</v>
      </c>
      <c r="H7" s="28">
        <f>IFERROR(+VLOOKUP("LETF50"&amp;A7,'Main File'!A:O,12,0),0)</f>
        <v>0</v>
      </c>
      <c r="I7" s="28">
        <f>IFERROR(+VLOOKUP("LETF50"&amp;A7,'Main File'!A:O,13,0),0)</f>
        <v>0</v>
      </c>
      <c r="J7" s="28">
        <f>IFERROR(+VLOOKUP("LETF50"&amp;A7,'Main File'!A:O,14,0),0)</f>
        <v>0</v>
      </c>
      <c r="K7" s="28">
        <f>IFERROR(+VLOOKUP("LETF50"&amp;A7,'Main File'!A:O,15,0),0)</f>
        <v>0</v>
      </c>
    </row>
    <row r="8" spans="1:14" x14ac:dyDescent="0.25">
      <c r="A8" s="9">
        <f t="shared" si="0"/>
        <v>43164</v>
      </c>
      <c r="B8" s="28">
        <f>IFERROR(+VLOOKUP("LETF50"&amp;A8,'Main File'!A:O,6,0),0)</f>
        <v>9.9985092194213296E-2</v>
      </c>
      <c r="C8" s="28">
        <f>IFERROR(+VLOOKUP("LETF50"&amp;A8,'Main File'!A:O,7,0),0)</f>
        <v>0</v>
      </c>
      <c r="D8" s="28">
        <f>IFERROR(+VLOOKUP("LETF50"&amp;A8,'Main File'!A:O,8,0),0)</f>
        <v>0</v>
      </c>
      <c r="E8" s="28">
        <f>IFERROR(+VLOOKUP("LETF50"&amp;A8,'Main File'!A:O,9,0),0)</f>
        <v>1.7972491969077801E-3</v>
      </c>
      <c r="F8" s="28">
        <f>IFERROR(+VLOOKUP("LETF50"&amp;A8,'Main File'!A:O,10,0),0)</f>
        <v>0.10178234139112108</v>
      </c>
      <c r="G8" s="28">
        <f>IFERROR(+VLOOKUP("LETF50"&amp;A8,'Main File'!A:O,11,0),0)</f>
        <v>0</v>
      </c>
      <c r="H8" s="28">
        <f>IFERROR(+VLOOKUP("LETF50"&amp;A8,'Main File'!A:O,12,0),0)</f>
        <v>0</v>
      </c>
      <c r="I8" s="28">
        <f>IFERROR(+VLOOKUP("LETF50"&amp;A8,'Main File'!A:O,13,0),0)</f>
        <v>0</v>
      </c>
      <c r="J8" s="28">
        <f>IFERROR(+VLOOKUP("LETF50"&amp;A8,'Main File'!A:O,14,0),0)</f>
        <v>0</v>
      </c>
      <c r="K8" s="28">
        <f>IFERROR(+VLOOKUP("LETF50"&amp;A8,'Main File'!A:O,15,0),0)</f>
        <v>0</v>
      </c>
    </row>
    <row r="9" spans="1:14" x14ac:dyDescent="0.25">
      <c r="A9" s="9">
        <f t="shared" si="0"/>
        <v>43165</v>
      </c>
      <c r="B9" s="28">
        <f>IFERROR(+VLOOKUP("LETF50"&amp;A9,'Main File'!A:O,6,0),0)</f>
        <v>9.9985056746323492E-2</v>
      </c>
      <c r="C9" s="28">
        <f>IFERROR(+VLOOKUP("LETF50"&amp;A9,'Main File'!A:O,7,0),0)</f>
        <v>0</v>
      </c>
      <c r="D9" s="28">
        <f>IFERROR(+VLOOKUP("LETF50"&amp;A9,'Main File'!A:O,8,0),0)</f>
        <v>0</v>
      </c>
      <c r="E9" s="28">
        <f>IFERROR(+VLOOKUP("LETF50"&amp;A9,'Main File'!A:O,9,0),0)</f>
        <v>1.7972956539355003E-3</v>
      </c>
      <c r="F9" s="28">
        <f>IFERROR(+VLOOKUP("LETF50"&amp;A9,'Main File'!A:O,10,0),0)</f>
        <v>0.10178235240025899</v>
      </c>
      <c r="G9" s="28">
        <f>IFERROR(+VLOOKUP("LETF50"&amp;A9,'Main File'!A:O,11,0),0)</f>
        <v>0</v>
      </c>
      <c r="H9" s="28">
        <f>IFERROR(+VLOOKUP("LETF50"&amp;A9,'Main File'!A:O,12,0),0)</f>
        <v>0</v>
      </c>
      <c r="I9" s="28">
        <f>IFERROR(+VLOOKUP("LETF50"&amp;A9,'Main File'!A:O,13,0),0)</f>
        <v>0</v>
      </c>
      <c r="J9" s="28">
        <f>IFERROR(+VLOOKUP("LETF50"&amp;A9,'Main File'!A:O,14,0),0)</f>
        <v>0</v>
      </c>
      <c r="K9" s="28">
        <f>IFERROR(+VLOOKUP("LETF50"&amp;A9,'Main File'!A:O,15,0),0)</f>
        <v>0</v>
      </c>
    </row>
    <row r="10" spans="1:14" x14ac:dyDescent="0.25">
      <c r="A10" s="9">
        <f t="shared" si="0"/>
        <v>43166</v>
      </c>
      <c r="B10" s="28">
        <f>IFERROR(+VLOOKUP("LETF50"&amp;A10,'Main File'!A:O,6,0),0)</f>
        <v>9.9985269071808908E-2</v>
      </c>
      <c r="C10" s="28">
        <f>IFERROR(+VLOOKUP("LETF50"&amp;A10,'Main File'!A:O,7,0),0)</f>
        <v>0</v>
      </c>
      <c r="D10" s="28">
        <f>IFERROR(+VLOOKUP("LETF50"&amp;A10,'Main File'!A:O,8,0),0)</f>
        <v>0</v>
      </c>
      <c r="E10" s="28">
        <f>IFERROR(+VLOOKUP("LETF50"&amp;A10,'Main File'!A:O,9,0),0)</f>
        <v>1.7973655886529725E-3</v>
      </c>
      <c r="F10" s="28">
        <f>IFERROR(+VLOOKUP("LETF50"&amp;A10,'Main File'!A:O,10,0),0)</f>
        <v>0.10178263466046188</v>
      </c>
      <c r="G10" s="28">
        <f>IFERROR(+VLOOKUP("LETF50"&amp;A10,'Main File'!A:O,11,0),0)</f>
        <v>0</v>
      </c>
      <c r="H10" s="28">
        <f>IFERROR(+VLOOKUP("LETF50"&amp;A10,'Main File'!A:O,12,0),0)</f>
        <v>0</v>
      </c>
      <c r="I10" s="28">
        <f>IFERROR(+VLOOKUP("LETF50"&amp;A10,'Main File'!A:O,13,0),0)</f>
        <v>0</v>
      </c>
      <c r="J10" s="28">
        <f>IFERROR(+VLOOKUP("LETF50"&amp;A10,'Main File'!A:O,14,0),0)</f>
        <v>0</v>
      </c>
      <c r="K10" s="28">
        <f>IFERROR(+VLOOKUP("LETF50"&amp;A10,'Main File'!A:O,15,0),0)</f>
        <v>0</v>
      </c>
    </row>
    <row r="11" spans="1:14" x14ac:dyDescent="0.25">
      <c r="A11" s="9">
        <f t="shared" si="0"/>
        <v>43167</v>
      </c>
      <c r="B11" s="28">
        <f>IFERROR(+VLOOKUP("LETF50"&amp;A11,'Main File'!A:O,6,0),0)</f>
        <v>9.9985548925186213E-2</v>
      </c>
      <c r="C11" s="28">
        <f>IFERROR(+VLOOKUP("LETF50"&amp;A11,'Main File'!A:O,7,0),0)</f>
        <v>0</v>
      </c>
      <c r="D11" s="28">
        <f>IFERROR(+VLOOKUP("LETF50"&amp;A11,'Main File'!A:O,8,0),0)</f>
        <v>0</v>
      </c>
      <c r="E11" s="28">
        <f>IFERROR(+VLOOKUP("LETF50"&amp;A11,'Main File'!A:O,9,0),0)</f>
        <v>1.7974095477649341E-3</v>
      </c>
      <c r="F11" s="28">
        <f>IFERROR(+VLOOKUP("LETF50"&amp;A11,'Main File'!A:O,10,0),0)</f>
        <v>0.10178295847295114</v>
      </c>
      <c r="G11" s="28">
        <f>IFERROR(+VLOOKUP("LETF50"&amp;A11,'Main File'!A:O,11,0),0)</f>
        <v>0</v>
      </c>
      <c r="H11" s="28">
        <f>IFERROR(+VLOOKUP("LETF50"&amp;A11,'Main File'!A:O,12,0),0)</f>
        <v>0</v>
      </c>
      <c r="I11" s="28">
        <f>IFERROR(+VLOOKUP("LETF50"&amp;A11,'Main File'!A:O,13,0),0)</f>
        <v>0</v>
      </c>
      <c r="J11" s="28">
        <f>IFERROR(+VLOOKUP("LETF50"&amp;A11,'Main File'!A:O,14,0),0)</f>
        <v>0</v>
      </c>
      <c r="K11" s="28">
        <f>IFERROR(+VLOOKUP("LETF50"&amp;A11,'Main File'!A:O,15,0),0)</f>
        <v>0</v>
      </c>
    </row>
    <row r="12" spans="1:14" x14ac:dyDescent="0.25">
      <c r="A12" s="9">
        <f t="shared" si="0"/>
        <v>43168</v>
      </c>
      <c r="B12" s="28">
        <f>IFERROR(+VLOOKUP("LETF50"&amp;A12,'Main File'!A:O,6,0),0)</f>
        <v>9.9985390206872221E-2</v>
      </c>
      <c r="C12" s="28">
        <f>IFERROR(+VLOOKUP("LETF50"&amp;A12,'Main File'!A:O,7,0),0)</f>
        <v>0</v>
      </c>
      <c r="D12" s="28">
        <f>IFERROR(+VLOOKUP("LETF50"&amp;A12,'Main File'!A:O,8,0),0)</f>
        <v>0</v>
      </c>
      <c r="E12" s="28">
        <f>IFERROR(+VLOOKUP("LETF50"&amp;A12,'Main File'!A:O,9,0),0)</f>
        <v>1.7973325506642642E-3</v>
      </c>
      <c r="F12" s="28">
        <f>IFERROR(+VLOOKUP("LETF50"&amp;A12,'Main File'!A:O,10,0),0)</f>
        <v>0.10178272275753648</v>
      </c>
      <c r="G12" s="28">
        <f>IFERROR(+VLOOKUP("LETF50"&amp;A12,'Main File'!A:O,11,0),0)</f>
        <v>0</v>
      </c>
      <c r="H12" s="28">
        <f>IFERROR(+VLOOKUP("LETF50"&amp;A12,'Main File'!A:O,12,0),0)</f>
        <v>0</v>
      </c>
      <c r="I12" s="28">
        <f>IFERROR(+VLOOKUP("LETF50"&amp;A12,'Main File'!A:O,13,0),0)</f>
        <v>0</v>
      </c>
      <c r="J12" s="28">
        <f>IFERROR(+VLOOKUP("LETF50"&amp;A12,'Main File'!A:O,14,0),0)</f>
        <v>0</v>
      </c>
      <c r="K12" s="28">
        <f>IFERROR(+VLOOKUP("LETF50"&amp;A12,'Main File'!A:O,15,0),0)</f>
        <v>0</v>
      </c>
    </row>
    <row r="13" spans="1:14" x14ac:dyDescent="0.25">
      <c r="A13" s="9">
        <f t="shared" si="0"/>
        <v>43169</v>
      </c>
      <c r="B13" s="28">
        <f>IFERROR(+VLOOKUP("LETF50"&amp;A13,'Main File'!A:O,6,0),0)</f>
        <v>9.9985463295066926E-2</v>
      </c>
      <c r="C13" s="28">
        <f>IFERROR(+VLOOKUP("LETF50"&amp;A13,'Main File'!A:O,7,0),0)</f>
        <v>0</v>
      </c>
      <c r="D13" s="28">
        <f>IFERROR(+VLOOKUP("LETF50"&amp;A13,'Main File'!A:O,8,0),0)</f>
        <v>0</v>
      </c>
      <c r="E13" s="28">
        <f>IFERROR(+VLOOKUP("LETF50"&amp;A13,'Main File'!A:O,9,0),0)</f>
        <v>1.7973368102307949E-3</v>
      </c>
      <c r="F13" s="28">
        <f>IFERROR(+VLOOKUP("LETF50"&amp;A13,'Main File'!A:O,10,0),0)</f>
        <v>0.10178280010529772</v>
      </c>
      <c r="G13" s="28">
        <f>IFERROR(+VLOOKUP("LETF50"&amp;A13,'Main File'!A:O,11,0),0)</f>
        <v>0</v>
      </c>
      <c r="H13" s="28">
        <f>IFERROR(+VLOOKUP("LETF50"&amp;A13,'Main File'!A:O,12,0),0)</f>
        <v>0</v>
      </c>
      <c r="I13" s="28">
        <f>IFERROR(+VLOOKUP("LETF50"&amp;A13,'Main File'!A:O,13,0),0)</f>
        <v>0</v>
      </c>
      <c r="J13" s="28">
        <f>IFERROR(+VLOOKUP("LETF50"&amp;A13,'Main File'!A:O,14,0),0)</f>
        <v>0</v>
      </c>
      <c r="K13" s="28">
        <f>IFERROR(+VLOOKUP("LETF50"&amp;A13,'Main File'!A:O,15,0),0)</f>
        <v>0</v>
      </c>
    </row>
    <row r="14" spans="1:14" x14ac:dyDescent="0.25">
      <c r="A14" s="9">
        <f t="shared" si="0"/>
        <v>43170</v>
      </c>
      <c r="B14" s="28">
        <f>IFERROR(+VLOOKUP("LETF50"&amp;A14,'Main File'!A:O,6,0),0)</f>
        <v>9.9985290575446653E-2</v>
      </c>
      <c r="C14" s="28">
        <f>IFERROR(+VLOOKUP("LETF50"&amp;A14,'Main File'!A:O,7,0),0)</f>
        <v>0</v>
      </c>
      <c r="D14" s="28">
        <f>IFERROR(+VLOOKUP("LETF50"&amp;A14,'Main File'!A:O,8,0),0)</f>
        <v>0</v>
      </c>
      <c r="E14" s="28">
        <f>IFERROR(+VLOOKUP("LETF50"&amp;A14,'Main File'!A:O,9,0),0)</f>
        <v>1.7973410697973418E-3</v>
      </c>
      <c r="F14" s="28">
        <f>IFERROR(+VLOOKUP("LETF50"&amp;A14,'Main File'!A:O,10,0),0)</f>
        <v>0.101782631645244</v>
      </c>
      <c r="G14" s="28">
        <f>IFERROR(+VLOOKUP("LETF50"&amp;A14,'Main File'!A:O,11,0),0)</f>
        <v>0</v>
      </c>
      <c r="H14" s="28">
        <f>IFERROR(+VLOOKUP("LETF50"&amp;A14,'Main File'!A:O,12,0),0)</f>
        <v>0</v>
      </c>
      <c r="I14" s="28">
        <f>IFERROR(+VLOOKUP("LETF50"&amp;A14,'Main File'!A:O,13,0),0)</f>
        <v>0</v>
      </c>
      <c r="J14" s="28">
        <f>IFERROR(+VLOOKUP("LETF50"&amp;A14,'Main File'!A:O,14,0),0)</f>
        <v>0</v>
      </c>
      <c r="K14" s="28">
        <f>IFERROR(+VLOOKUP("LETF50"&amp;A14,'Main File'!A:O,15,0),0)</f>
        <v>0</v>
      </c>
    </row>
    <row r="15" spans="1:14" x14ac:dyDescent="0.25">
      <c r="A15" s="9">
        <f t="shared" si="0"/>
        <v>43171</v>
      </c>
      <c r="B15" s="28">
        <f>IFERROR(+VLOOKUP("LETF50"&amp;A15,'Main File'!A:O,6,0),0)</f>
        <v>9.9985692715713892E-2</v>
      </c>
      <c r="C15" s="28">
        <f>IFERROR(+VLOOKUP("LETF50"&amp;A15,'Main File'!A:O,7,0),0)</f>
        <v>0</v>
      </c>
      <c r="D15" s="28">
        <f>IFERROR(+VLOOKUP("LETF50"&amp;A15,'Main File'!A:O,8,0),0)</f>
        <v>0</v>
      </c>
      <c r="E15" s="28">
        <f>IFERROR(+VLOOKUP("LETF50"&amp;A15,'Main File'!A:O,9,0),0)</f>
        <v>1.797397296426114E-3</v>
      </c>
      <c r="F15" s="28">
        <f>IFERROR(+VLOOKUP("LETF50"&amp;A15,'Main File'!A:O,10,0),0)</f>
        <v>0.10178309001214</v>
      </c>
      <c r="G15" s="28">
        <f>IFERROR(+VLOOKUP("LETF50"&amp;A15,'Main File'!A:O,11,0),0)</f>
        <v>0</v>
      </c>
      <c r="H15" s="28">
        <f>IFERROR(+VLOOKUP("LETF50"&amp;A15,'Main File'!A:O,12,0),0)</f>
        <v>0</v>
      </c>
      <c r="I15" s="28">
        <f>IFERROR(+VLOOKUP("LETF50"&amp;A15,'Main File'!A:O,13,0),0)</f>
        <v>0</v>
      </c>
      <c r="J15" s="28">
        <f>IFERROR(+VLOOKUP("LETF50"&amp;A15,'Main File'!A:O,14,0),0)</f>
        <v>0</v>
      </c>
      <c r="K15" s="28">
        <f>IFERROR(+VLOOKUP("LETF50"&amp;A15,'Main File'!A:O,15,0),0)</f>
        <v>0</v>
      </c>
    </row>
    <row r="16" spans="1:14" x14ac:dyDescent="0.25">
      <c r="A16" s="9">
        <f t="shared" si="0"/>
        <v>43172</v>
      </c>
      <c r="B16" s="28">
        <f>IFERROR(+VLOOKUP("LETF50"&amp;A16,'Main File'!A:O,6,0),0)</f>
        <v>9.9985447018786922E-2</v>
      </c>
      <c r="C16" s="28">
        <f>IFERROR(+VLOOKUP("LETF50"&amp;A16,'Main File'!A:O,7,0),0)</f>
        <v>0</v>
      </c>
      <c r="D16" s="28">
        <f>IFERROR(+VLOOKUP("LETF50"&amp;A16,'Main File'!A:O,8,0),0)</f>
        <v>0</v>
      </c>
      <c r="E16" s="28">
        <f>IFERROR(+VLOOKUP("LETF50"&amp;A16,'Main File'!A:O,9,0),0)</f>
        <v>1.7971942979788269E-3</v>
      </c>
      <c r="F16" s="28">
        <f>IFERROR(+VLOOKUP("LETF50"&amp;A16,'Main File'!A:O,10,0),0)</f>
        <v>0.10178264131676575</v>
      </c>
      <c r="G16" s="28">
        <f>IFERROR(+VLOOKUP("LETF50"&amp;A16,'Main File'!A:O,11,0),0)</f>
        <v>0</v>
      </c>
      <c r="H16" s="28">
        <f>IFERROR(+VLOOKUP("LETF50"&amp;A16,'Main File'!A:O,12,0),0)</f>
        <v>0</v>
      </c>
      <c r="I16" s="28">
        <f>IFERROR(+VLOOKUP("LETF50"&amp;A16,'Main File'!A:O,13,0),0)</f>
        <v>0</v>
      </c>
      <c r="J16" s="28">
        <f>IFERROR(+VLOOKUP("LETF50"&amp;A16,'Main File'!A:O,14,0),0)</f>
        <v>0</v>
      </c>
      <c r="K16" s="28">
        <f>IFERROR(+VLOOKUP("LETF50"&amp;A16,'Main File'!A:O,15,0),0)</f>
        <v>0</v>
      </c>
    </row>
    <row r="17" spans="1:11" x14ac:dyDescent="0.25">
      <c r="A17" s="9">
        <f t="shared" si="0"/>
        <v>43173</v>
      </c>
      <c r="B17" s="28">
        <f>IFERROR(+VLOOKUP("LETF50"&amp;A17,'Main File'!A:O,6,0),0)</f>
        <v>9.9985250524769753E-2</v>
      </c>
      <c r="C17" s="28">
        <f>IFERROR(+VLOOKUP("LETF50"&amp;A17,'Main File'!A:O,7,0),0)</f>
        <v>0</v>
      </c>
      <c r="D17" s="28">
        <f>IFERROR(+VLOOKUP("LETF50"&amp;A17,'Main File'!A:O,8,0),0)</f>
        <v>0</v>
      </c>
      <c r="E17" s="28">
        <f>IFERROR(+VLOOKUP("LETF50"&amp;A17,'Main File'!A:O,9,0),0)</f>
        <v>1.7973161968414001E-3</v>
      </c>
      <c r="F17" s="28">
        <f>IFERROR(+VLOOKUP("LETF50"&amp;A17,'Main File'!A:O,10,0),0)</f>
        <v>0.10178256672161115</v>
      </c>
      <c r="G17" s="28">
        <f>IFERROR(+VLOOKUP("LETF50"&amp;A17,'Main File'!A:O,11,0),0)</f>
        <v>0</v>
      </c>
      <c r="H17" s="28">
        <f>IFERROR(+VLOOKUP("LETF50"&amp;A17,'Main File'!A:O,12,0),0)</f>
        <v>0</v>
      </c>
      <c r="I17" s="28">
        <f>IFERROR(+VLOOKUP("LETF50"&amp;A17,'Main File'!A:O,13,0),0)</f>
        <v>0</v>
      </c>
      <c r="J17" s="28">
        <f>IFERROR(+VLOOKUP("LETF50"&amp;A17,'Main File'!A:O,14,0),0)</f>
        <v>0</v>
      </c>
      <c r="K17" s="28">
        <f>IFERROR(+VLOOKUP("LETF50"&amp;A17,'Main File'!A:O,15,0),0)</f>
        <v>0</v>
      </c>
    </row>
    <row r="18" spans="1:11" x14ac:dyDescent="0.25">
      <c r="A18" s="9">
        <f t="shared" si="0"/>
        <v>43174</v>
      </c>
      <c r="B18" s="28">
        <f>IFERROR(+VLOOKUP("LETF50"&amp;A18,'Main File'!A:O,6,0),0)</f>
        <v>9.9985195896004408E-2</v>
      </c>
      <c r="C18" s="28">
        <f>IFERROR(+VLOOKUP("LETF50"&amp;A18,'Main File'!A:O,7,0),0)</f>
        <v>0</v>
      </c>
      <c r="D18" s="28">
        <f>IFERROR(+VLOOKUP("LETF50"&amp;A18,'Main File'!A:O,8,0),0)</f>
        <v>0</v>
      </c>
      <c r="E18" s="28">
        <f>IFERROR(+VLOOKUP("LETF50"&amp;A18,'Main File'!A:O,9,0),0)</f>
        <v>1.7972405847284005E-3</v>
      </c>
      <c r="F18" s="28">
        <f>IFERROR(+VLOOKUP("LETF50"&amp;A18,'Main File'!A:O,10,0),0)</f>
        <v>0.1017824364807328</v>
      </c>
      <c r="G18" s="28">
        <f>IFERROR(+VLOOKUP("LETF50"&amp;A18,'Main File'!A:O,11,0),0)</f>
        <v>0</v>
      </c>
      <c r="H18" s="28">
        <f>IFERROR(+VLOOKUP("LETF50"&amp;A18,'Main File'!A:O,12,0),0)</f>
        <v>0</v>
      </c>
      <c r="I18" s="28">
        <f>IFERROR(+VLOOKUP("LETF50"&amp;A18,'Main File'!A:O,13,0),0)</f>
        <v>0</v>
      </c>
      <c r="J18" s="28">
        <f>IFERROR(+VLOOKUP("LETF50"&amp;A18,'Main File'!A:O,14,0),0)</f>
        <v>0</v>
      </c>
      <c r="K18" s="28">
        <f>IFERROR(+VLOOKUP("LETF50"&amp;A18,'Main File'!A:O,15,0),0)</f>
        <v>0</v>
      </c>
    </row>
    <row r="19" spans="1:11" x14ac:dyDescent="0.25">
      <c r="A19" s="9">
        <f t="shared" si="0"/>
        <v>43175</v>
      </c>
      <c r="B19" s="28">
        <f>IFERROR(+VLOOKUP("LETF50"&amp;A19,'Main File'!A:O,6,0),0)</f>
        <v>9.9985016445915093E-2</v>
      </c>
      <c r="C19" s="28">
        <f>IFERROR(+VLOOKUP("LETF50"&amp;A19,'Main File'!A:O,7,0),0)</f>
        <v>0</v>
      </c>
      <c r="D19" s="28">
        <f>IFERROR(+VLOOKUP("LETF50"&amp;A19,'Main File'!A:O,8,0),0)</f>
        <v>0</v>
      </c>
      <c r="E19" s="28">
        <f>IFERROR(+VLOOKUP("LETF50"&amp;A19,'Main File'!A:O,9,0),0)</f>
        <v>1.7971703960007973E-3</v>
      </c>
      <c r="F19" s="28">
        <f>IFERROR(+VLOOKUP("LETF50"&amp;A19,'Main File'!A:O,10,0),0)</f>
        <v>0.10178218684191589</v>
      </c>
      <c r="G19" s="28">
        <f>IFERROR(+VLOOKUP("LETF50"&amp;A19,'Main File'!A:O,11,0),0)</f>
        <v>0</v>
      </c>
      <c r="H19" s="28">
        <f>IFERROR(+VLOOKUP("LETF50"&amp;A19,'Main File'!A:O,12,0),0)</f>
        <v>0</v>
      </c>
      <c r="I19" s="28">
        <f>IFERROR(+VLOOKUP("LETF50"&amp;A19,'Main File'!A:O,13,0),0)</f>
        <v>0</v>
      </c>
      <c r="J19" s="28">
        <f>IFERROR(+VLOOKUP("LETF50"&amp;A19,'Main File'!A:O,14,0),0)</f>
        <v>0</v>
      </c>
      <c r="K19" s="28">
        <f>IFERROR(+VLOOKUP("LETF50"&amp;A19,'Main File'!A:O,15,0),0)</f>
        <v>0</v>
      </c>
    </row>
    <row r="20" spans="1:11" x14ac:dyDescent="0.25">
      <c r="A20" s="9">
        <f t="shared" si="0"/>
        <v>43176</v>
      </c>
      <c r="B20" s="28">
        <f>IFERROR(+VLOOKUP("LETF50"&amp;A20,'Main File'!A:O,6,0),0)</f>
        <v>9.9985342013972939E-2</v>
      </c>
      <c r="C20" s="28">
        <f>IFERROR(+VLOOKUP("LETF50"&amp;A20,'Main File'!A:O,7,0),0)</f>
        <v>0</v>
      </c>
      <c r="D20" s="28">
        <f>IFERROR(+VLOOKUP("LETF50"&amp;A20,'Main File'!A:O,8,0),0)</f>
        <v>0</v>
      </c>
      <c r="E20" s="28">
        <f>IFERROR(+VLOOKUP("LETF50"&amp;A20,'Main File'!A:O,9,0),0)</f>
        <v>1.7973390470864381E-3</v>
      </c>
      <c r="F20" s="28">
        <f>IFERROR(+VLOOKUP("LETF50"&amp;A20,'Main File'!A:O,10,0),0)</f>
        <v>0.10178268106105938</v>
      </c>
      <c r="G20" s="28">
        <f>IFERROR(+VLOOKUP("LETF50"&amp;A20,'Main File'!A:O,11,0),0)</f>
        <v>0</v>
      </c>
      <c r="H20" s="28">
        <f>IFERROR(+VLOOKUP("LETF50"&amp;A20,'Main File'!A:O,12,0),0)</f>
        <v>0</v>
      </c>
      <c r="I20" s="28">
        <f>IFERROR(+VLOOKUP("LETF50"&amp;A20,'Main File'!A:O,13,0),0)</f>
        <v>0</v>
      </c>
      <c r="J20" s="28">
        <f>IFERROR(+VLOOKUP("LETF50"&amp;A20,'Main File'!A:O,14,0),0)</f>
        <v>0</v>
      </c>
      <c r="K20" s="28">
        <f>IFERROR(+VLOOKUP("LETF50"&amp;A20,'Main File'!A:O,15,0),0)</f>
        <v>0</v>
      </c>
    </row>
    <row r="21" spans="1:11" x14ac:dyDescent="0.25">
      <c r="A21" s="9">
        <f t="shared" si="0"/>
        <v>43177</v>
      </c>
      <c r="B21" s="28">
        <f>IFERROR(+VLOOKUP("LETF50"&amp;A21,'Main File'!A:O,6,0),0)</f>
        <v>9.998542116650623E-2</v>
      </c>
      <c r="C21" s="28">
        <f>IFERROR(+VLOOKUP("LETF50"&amp;A21,'Main File'!A:O,7,0),0)</f>
        <v>0</v>
      </c>
      <c r="D21" s="28">
        <f>IFERROR(+VLOOKUP("LETF50"&amp;A21,'Main File'!A:O,8,0),0)</f>
        <v>0</v>
      </c>
      <c r="E21" s="28">
        <f>IFERROR(+VLOOKUP("LETF50"&amp;A21,'Main File'!A:O,9,0),0)</f>
        <v>1.7973434229634527E-3</v>
      </c>
      <c r="F21" s="28">
        <f>IFERROR(+VLOOKUP("LETF50"&amp;A21,'Main File'!A:O,10,0),0)</f>
        <v>0.10178276458946968</v>
      </c>
      <c r="G21" s="28">
        <f>IFERROR(+VLOOKUP("LETF50"&amp;A21,'Main File'!A:O,11,0),0)</f>
        <v>0</v>
      </c>
      <c r="H21" s="28">
        <f>IFERROR(+VLOOKUP("LETF50"&amp;A21,'Main File'!A:O,12,0),0)</f>
        <v>0</v>
      </c>
      <c r="I21" s="28">
        <f>IFERROR(+VLOOKUP("LETF50"&amp;A21,'Main File'!A:O,13,0),0)</f>
        <v>0</v>
      </c>
      <c r="J21" s="28">
        <f>IFERROR(+VLOOKUP("LETF50"&amp;A21,'Main File'!A:O,14,0),0)</f>
        <v>0</v>
      </c>
      <c r="K21" s="28">
        <f>IFERROR(+VLOOKUP("LETF50"&amp;A21,'Main File'!A:O,15,0),0)</f>
        <v>0</v>
      </c>
    </row>
    <row r="22" spans="1:11" x14ac:dyDescent="0.25">
      <c r="A22" s="9">
        <f t="shared" si="0"/>
        <v>43178</v>
      </c>
      <c r="B22" s="28">
        <f>IFERROR(+VLOOKUP("LETF50"&amp;A22,'Main File'!A:O,6,0),0)</f>
        <v>9.9985214745405018E-2</v>
      </c>
      <c r="C22" s="28">
        <f>IFERROR(+VLOOKUP("LETF50"&amp;A22,'Main File'!A:O,7,0),0)</f>
        <v>0</v>
      </c>
      <c r="D22" s="28">
        <f>IFERROR(+VLOOKUP("LETF50"&amp;A22,'Main File'!A:O,8,0),0)</f>
        <v>0</v>
      </c>
      <c r="E22" s="28">
        <f>IFERROR(+VLOOKUP("LETF50"&amp;A22,'Main File'!A:O,9,0),0)</f>
        <v>1.7973278054307352E-3</v>
      </c>
      <c r="F22" s="28">
        <f>IFERROR(+VLOOKUP("LETF50"&amp;A22,'Main File'!A:O,10,0),0)</f>
        <v>0.10178254255083576</v>
      </c>
      <c r="G22" s="28">
        <f>IFERROR(+VLOOKUP("LETF50"&amp;A22,'Main File'!A:O,11,0),0)</f>
        <v>0</v>
      </c>
      <c r="H22" s="28">
        <f>IFERROR(+VLOOKUP("LETF50"&amp;A22,'Main File'!A:O,12,0),0)</f>
        <v>0</v>
      </c>
      <c r="I22" s="28">
        <f>IFERROR(+VLOOKUP("LETF50"&amp;A22,'Main File'!A:O,13,0),0)</f>
        <v>0</v>
      </c>
      <c r="J22" s="28">
        <f>IFERROR(+VLOOKUP("LETF50"&amp;A22,'Main File'!A:O,14,0),0)</f>
        <v>0</v>
      </c>
      <c r="K22" s="28">
        <f>IFERROR(+VLOOKUP("LETF50"&amp;A22,'Main File'!A:O,15,0),0)</f>
        <v>0</v>
      </c>
    </row>
    <row r="23" spans="1:11" x14ac:dyDescent="0.25">
      <c r="A23" s="9">
        <f t="shared" si="0"/>
        <v>43179</v>
      </c>
      <c r="B23" s="28">
        <f>IFERROR(+VLOOKUP("LETF50"&amp;A23,'Main File'!A:O,6,0),0)</f>
        <v>9.9985537482458586E-2</v>
      </c>
      <c r="C23" s="28">
        <f>IFERROR(+VLOOKUP("LETF50"&amp;A23,'Main File'!A:O,7,0),0)</f>
        <v>0</v>
      </c>
      <c r="D23" s="28">
        <f>IFERROR(+VLOOKUP("LETF50"&amp;A23,'Main File'!A:O,8,0),0)</f>
        <v>0</v>
      </c>
      <c r="E23" s="28">
        <f>IFERROR(+VLOOKUP("LETF50"&amp;A23,'Main File'!A:O,9,0),0)</f>
        <v>1.797315018265818E-3</v>
      </c>
      <c r="F23" s="28">
        <f>IFERROR(+VLOOKUP("LETF50"&amp;A23,'Main File'!A:O,10,0),0)</f>
        <v>0.1017828525007244</v>
      </c>
      <c r="G23" s="28">
        <f>IFERROR(+VLOOKUP("LETF50"&amp;A23,'Main File'!A:O,11,0),0)</f>
        <v>0</v>
      </c>
      <c r="H23" s="28">
        <f>IFERROR(+VLOOKUP("LETF50"&amp;A23,'Main File'!A:O,12,0),0)</f>
        <v>0</v>
      </c>
      <c r="I23" s="28">
        <f>IFERROR(+VLOOKUP("LETF50"&amp;A23,'Main File'!A:O,13,0),0)</f>
        <v>0</v>
      </c>
      <c r="J23" s="28">
        <f>IFERROR(+VLOOKUP("LETF50"&amp;A23,'Main File'!A:O,14,0),0)</f>
        <v>0</v>
      </c>
      <c r="K23" s="28">
        <f>IFERROR(+VLOOKUP("LETF50"&amp;A23,'Main File'!A:O,15,0),0)</f>
        <v>0</v>
      </c>
    </row>
    <row r="24" spans="1:11" x14ac:dyDescent="0.25">
      <c r="A24" s="9">
        <f t="shared" si="0"/>
        <v>43180</v>
      </c>
      <c r="B24" s="28">
        <f>IFERROR(+VLOOKUP("LETF50"&amp;A24,'Main File'!A:O,6,0),0)</f>
        <v>9.9985472218247953E-2</v>
      </c>
      <c r="C24" s="28">
        <f>IFERROR(+VLOOKUP("LETF50"&amp;A24,'Main File'!A:O,7,0),0)</f>
        <v>0</v>
      </c>
      <c r="D24" s="28">
        <f>IFERROR(+VLOOKUP("LETF50"&amp;A24,'Main File'!A:O,8,0),0)</f>
        <v>0</v>
      </c>
      <c r="E24" s="28">
        <f>IFERROR(+VLOOKUP("LETF50"&amp;A24,'Main File'!A:O,9,0),0)</f>
        <v>1.7973176966585654E-3</v>
      </c>
      <c r="F24" s="28">
        <f>IFERROR(+VLOOKUP("LETF50"&amp;A24,'Main File'!A:O,10,0),0)</f>
        <v>0.10178278991490652</v>
      </c>
      <c r="G24" s="28">
        <f>IFERROR(+VLOOKUP("LETF50"&amp;A24,'Main File'!A:O,11,0),0)</f>
        <v>0</v>
      </c>
      <c r="H24" s="28">
        <f>IFERROR(+VLOOKUP("LETF50"&amp;A24,'Main File'!A:O,12,0),0)</f>
        <v>0</v>
      </c>
      <c r="I24" s="28">
        <f>IFERROR(+VLOOKUP("LETF50"&amp;A24,'Main File'!A:O,13,0),0)</f>
        <v>0</v>
      </c>
      <c r="J24" s="28">
        <f>IFERROR(+VLOOKUP("LETF50"&amp;A24,'Main File'!A:O,14,0),0)</f>
        <v>0</v>
      </c>
      <c r="K24" s="28">
        <f>IFERROR(+VLOOKUP("LETF50"&amp;A24,'Main File'!A:O,15,0),0)</f>
        <v>0</v>
      </c>
    </row>
    <row r="25" spans="1:11" x14ac:dyDescent="0.25">
      <c r="A25" s="9">
        <f t="shared" si="0"/>
        <v>43181</v>
      </c>
      <c r="B25" s="28">
        <f>IFERROR(+VLOOKUP("LETF50"&amp;A25,'Main File'!A:O,6,0),0)</f>
        <v>9.9985270568448706E-2</v>
      </c>
      <c r="C25" s="28">
        <f>IFERROR(+VLOOKUP("LETF50"&amp;A25,'Main File'!A:O,7,0),0)</f>
        <v>0</v>
      </c>
      <c r="D25" s="28">
        <f>IFERROR(+VLOOKUP("LETF50"&amp;A25,'Main File'!A:O,8,0),0)</f>
        <v>0</v>
      </c>
      <c r="E25" s="28">
        <f>IFERROR(+VLOOKUP("LETF50"&amp;A25,'Main File'!A:O,9,0),0)</f>
        <v>1.7973333773479631E-3</v>
      </c>
      <c r="F25" s="28">
        <f>IFERROR(+VLOOKUP("LETF50"&amp;A25,'Main File'!A:O,10,0),0)</f>
        <v>0.10178260394579666</v>
      </c>
      <c r="G25" s="28">
        <f>IFERROR(+VLOOKUP("LETF50"&amp;A25,'Main File'!A:O,11,0),0)</f>
        <v>0</v>
      </c>
      <c r="H25" s="28">
        <f>IFERROR(+VLOOKUP("LETF50"&amp;A25,'Main File'!A:O,12,0),0)</f>
        <v>0</v>
      </c>
      <c r="I25" s="28">
        <f>IFERROR(+VLOOKUP("LETF50"&amp;A25,'Main File'!A:O,13,0),0)</f>
        <v>0</v>
      </c>
      <c r="J25" s="28">
        <f>IFERROR(+VLOOKUP("LETF50"&amp;A25,'Main File'!A:O,14,0),0)</f>
        <v>0</v>
      </c>
      <c r="K25" s="28">
        <f>IFERROR(+VLOOKUP("LETF50"&amp;A25,'Main File'!A:O,15,0),0)</f>
        <v>0</v>
      </c>
    </row>
    <row r="26" spans="1:11" x14ac:dyDescent="0.25">
      <c r="A26" s="9">
        <f t="shared" si="0"/>
        <v>43182</v>
      </c>
      <c r="B26" s="28">
        <f>IFERROR(+VLOOKUP("LETF50"&amp;A26,'Main File'!A:O,6,0),0)</f>
        <v>9.9985344147176969E-2</v>
      </c>
      <c r="C26" s="28">
        <f>IFERROR(+VLOOKUP("LETF50"&amp;A26,'Main File'!A:O,7,0),0)</f>
        <v>0</v>
      </c>
      <c r="D26" s="28">
        <f>IFERROR(+VLOOKUP("LETF50"&amp;A26,'Main File'!A:O,8,0),0)</f>
        <v>0</v>
      </c>
      <c r="E26" s="28">
        <f>IFERROR(+VLOOKUP("LETF50"&amp;A26,'Main File'!A:O,9,0),0)</f>
        <v>1.7972797568791739E-3</v>
      </c>
      <c r="F26" s="28">
        <f>IFERROR(+VLOOKUP("LETF50"&amp;A26,'Main File'!A:O,10,0),0)</f>
        <v>0.10178262390405614</v>
      </c>
      <c r="G26" s="28">
        <f>IFERROR(+VLOOKUP("LETF50"&amp;A26,'Main File'!A:O,11,0),0)</f>
        <v>0</v>
      </c>
      <c r="H26" s="28">
        <f>IFERROR(+VLOOKUP("LETF50"&amp;A26,'Main File'!A:O,12,0),0)</f>
        <v>0</v>
      </c>
      <c r="I26" s="28">
        <f>IFERROR(+VLOOKUP("LETF50"&amp;A26,'Main File'!A:O,13,0),0)</f>
        <v>0</v>
      </c>
      <c r="J26" s="28">
        <f>IFERROR(+VLOOKUP("LETF50"&amp;A26,'Main File'!A:O,14,0),0)</f>
        <v>0</v>
      </c>
      <c r="K26" s="28">
        <f>IFERROR(+VLOOKUP("LETF50"&amp;A26,'Main File'!A:O,15,0),0)</f>
        <v>0</v>
      </c>
    </row>
    <row r="27" spans="1:11" x14ac:dyDescent="0.25">
      <c r="A27" s="9">
        <f t="shared" si="0"/>
        <v>43183</v>
      </c>
      <c r="B27" s="28">
        <f>IFERROR(+VLOOKUP("LETF50"&amp;A27,'Main File'!A:O,6,0),0)</f>
        <v>9.9985568785446205E-2</v>
      </c>
      <c r="C27" s="28">
        <f>IFERROR(+VLOOKUP("LETF50"&amp;A27,'Main File'!A:O,7,0),0)</f>
        <v>0</v>
      </c>
      <c r="D27" s="28">
        <f>IFERROR(+VLOOKUP("LETF50"&amp;A27,'Main File'!A:O,8,0),0)</f>
        <v>0</v>
      </c>
      <c r="E27" s="28">
        <f>IFERROR(+VLOOKUP("LETF50"&amp;A27,'Main File'!A:O,9,0),0)</f>
        <v>1.7972837948491117E-3</v>
      </c>
      <c r="F27" s="28">
        <f>IFERROR(+VLOOKUP("LETF50"&amp;A27,'Main File'!A:O,10,0),0)</f>
        <v>0.10178285258029532</v>
      </c>
      <c r="G27" s="28">
        <f>IFERROR(+VLOOKUP("LETF50"&amp;A27,'Main File'!A:O,11,0),0)</f>
        <v>0</v>
      </c>
      <c r="H27" s="28">
        <f>IFERROR(+VLOOKUP("LETF50"&amp;A27,'Main File'!A:O,12,0),0)</f>
        <v>0</v>
      </c>
      <c r="I27" s="28">
        <f>IFERROR(+VLOOKUP("LETF50"&amp;A27,'Main File'!A:O,13,0),0)</f>
        <v>0</v>
      </c>
      <c r="J27" s="28">
        <f>IFERROR(+VLOOKUP("LETF50"&amp;A27,'Main File'!A:O,14,0),0)</f>
        <v>0</v>
      </c>
      <c r="K27" s="28">
        <f>IFERROR(+VLOOKUP("LETF50"&amp;A27,'Main File'!A:O,15,0),0)</f>
        <v>0</v>
      </c>
    </row>
    <row r="28" spans="1:11" x14ac:dyDescent="0.25">
      <c r="A28" s="9">
        <f t="shared" si="0"/>
        <v>43184</v>
      </c>
      <c r="B28" s="28">
        <f>IFERROR(+VLOOKUP("LETF50"&amp;A28,'Main File'!A:O,6,0),0)</f>
        <v>9.9985293810071041E-2</v>
      </c>
      <c r="C28" s="28">
        <f>IFERROR(+VLOOKUP("LETF50"&amp;A28,'Main File'!A:O,7,0),0)</f>
        <v>0</v>
      </c>
      <c r="D28" s="28">
        <f>IFERROR(+VLOOKUP("LETF50"&amp;A28,'Main File'!A:O,8,0),0)</f>
        <v>0</v>
      </c>
      <c r="E28" s="28">
        <f>IFERROR(+VLOOKUP("LETF50"&amp;A28,'Main File'!A:O,9,0),0)</f>
        <v>1.7972878328740959E-3</v>
      </c>
      <c r="F28" s="28">
        <f>IFERROR(+VLOOKUP("LETF50"&amp;A28,'Main File'!A:O,10,0),0)</f>
        <v>0.10178258164294514</v>
      </c>
      <c r="G28" s="28">
        <f>IFERROR(+VLOOKUP("LETF50"&amp;A28,'Main File'!A:O,11,0),0)</f>
        <v>0</v>
      </c>
      <c r="H28" s="28">
        <f>IFERROR(+VLOOKUP("LETF50"&amp;A28,'Main File'!A:O,12,0),0)</f>
        <v>0</v>
      </c>
      <c r="I28" s="28">
        <f>IFERROR(+VLOOKUP("LETF50"&amp;A28,'Main File'!A:O,13,0),0)</f>
        <v>0</v>
      </c>
      <c r="J28" s="28">
        <f>IFERROR(+VLOOKUP("LETF50"&amp;A28,'Main File'!A:O,14,0),0)</f>
        <v>0</v>
      </c>
      <c r="K28" s="28">
        <f>IFERROR(+VLOOKUP("LETF50"&amp;A28,'Main File'!A:O,15,0),0)</f>
        <v>0</v>
      </c>
    </row>
    <row r="29" spans="1:11" x14ac:dyDescent="0.25">
      <c r="A29" s="9">
        <f t="shared" si="0"/>
        <v>43185</v>
      </c>
      <c r="B29" s="28">
        <f>IFERROR(+VLOOKUP("LETF50"&amp;A29,'Main File'!A:O,6,0),0)</f>
        <v>9.9985715811690412E-2</v>
      </c>
      <c r="C29" s="28">
        <f>IFERROR(+VLOOKUP("LETF50"&amp;A29,'Main File'!A:O,7,0),0)</f>
        <v>0</v>
      </c>
      <c r="D29" s="28">
        <f>IFERROR(+VLOOKUP("LETF50"&amp;A29,'Main File'!A:O,8,0),0)</f>
        <v>0</v>
      </c>
      <c r="E29" s="28">
        <f>IFERROR(+VLOOKUP("LETF50"&amp;A29,'Main File'!A:O,9,0),0)</f>
        <v>1.7973611961118762E-3</v>
      </c>
      <c r="F29" s="28">
        <f>IFERROR(+VLOOKUP("LETF50"&amp;A29,'Main File'!A:O,10,0),0)</f>
        <v>0.10178307700780229</v>
      </c>
      <c r="G29" s="28">
        <f>IFERROR(+VLOOKUP("LETF50"&amp;A29,'Main File'!A:O,11,0),0)</f>
        <v>0</v>
      </c>
      <c r="H29" s="28">
        <f>IFERROR(+VLOOKUP("LETF50"&amp;A29,'Main File'!A:O,12,0),0)</f>
        <v>0</v>
      </c>
      <c r="I29" s="28">
        <f>IFERROR(+VLOOKUP("LETF50"&amp;A29,'Main File'!A:O,13,0),0)</f>
        <v>0</v>
      </c>
      <c r="J29" s="28">
        <f>IFERROR(+VLOOKUP("LETF50"&amp;A29,'Main File'!A:O,14,0),0)</f>
        <v>0</v>
      </c>
      <c r="K29" s="28">
        <f>IFERROR(+VLOOKUP("LETF50"&amp;A29,'Main File'!A:O,15,0),0)</f>
        <v>0</v>
      </c>
    </row>
    <row r="30" spans="1:11" x14ac:dyDescent="0.25">
      <c r="A30" s="9">
        <f t="shared" si="0"/>
        <v>43186</v>
      </c>
      <c r="B30" s="28">
        <f>IFERROR(+VLOOKUP("LETF50"&amp;A30,'Main File'!A:O,6,0),0)</f>
        <v>0</v>
      </c>
      <c r="C30" s="28">
        <f>IFERROR(+VLOOKUP("LETF50"&amp;A30,'Main File'!A:O,7,0),0)</f>
        <v>0</v>
      </c>
      <c r="D30" s="28">
        <f>IFERROR(+VLOOKUP("LETF50"&amp;A30,'Main File'!A:O,8,0),0)</f>
        <v>0</v>
      </c>
      <c r="E30" s="28">
        <f>IFERROR(+VLOOKUP("LETF50"&amp;A30,'Main File'!A:O,9,0),0)</f>
        <v>0</v>
      </c>
      <c r="F30" s="28">
        <f>IFERROR(+VLOOKUP("LETF50"&amp;A30,'Main File'!A:O,10,0),0)</f>
        <v>0</v>
      </c>
      <c r="G30" s="28">
        <f>IFERROR(+VLOOKUP("LETF50"&amp;A30,'Main File'!A:O,11,0),0)</f>
        <v>0</v>
      </c>
      <c r="H30" s="28">
        <f>IFERROR(+VLOOKUP("LETF50"&amp;A30,'Main File'!A:O,12,0),0)</f>
        <v>0</v>
      </c>
      <c r="I30" s="28">
        <f>IFERROR(+VLOOKUP("LETF50"&amp;A30,'Main File'!A:O,13,0),0)</f>
        <v>0</v>
      </c>
      <c r="J30" s="28">
        <f>IFERROR(+VLOOKUP("LETF50"&amp;A30,'Main File'!A:O,14,0),0)</f>
        <v>0</v>
      </c>
      <c r="K30" s="28">
        <f>IFERROR(+VLOOKUP("LETF50"&amp;A30,'Main File'!A:O,15,0),0)</f>
        <v>0</v>
      </c>
    </row>
    <row r="31" spans="1:11" x14ac:dyDescent="0.25">
      <c r="A31" s="9">
        <f t="shared" si="0"/>
        <v>43187</v>
      </c>
      <c r="B31" s="28">
        <f>IFERROR(+VLOOKUP("LETF50"&amp;A31,'Main File'!A:O,6,0),0)</f>
        <v>0</v>
      </c>
      <c r="C31" s="28">
        <f>IFERROR(+VLOOKUP("LETF50"&amp;A31,'Main File'!A:O,7,0),0)</f>
        <v>0</v>
      </c>
      <c r="D31" s="28">
        <f>IFERROR(+VLOOKUP("LETF50"&amp;A31,'Main File'!A:O,8,0),0)</f>
        <v>0</v>
      </c>
      <c r="E31" s="28">
        <f>IFERROR(+VLOOKUP("LETF50"&amp;A31,'Main File'!A:O,9,0),0)</f>
        <v>0</v>
      </c>
      <c r="F31" s="28">
        <f>IFERROR(+VLOOKUP("LETF50"&amp;A31,'Main File'!A:O,10,0),0)</f>
        <v>0</v>
      </c>
      <c r="G31" s="28">
        <f>IFERROR(+VLOOKUP("LETF50"&amp;A31,'Main File'!A:O,11,0),0)</f>
        <v>0</v>
      </c>
      <c r="H31" s="28">
        <f>IFERROR(+VLOOKUP("LETF50"&amp;A31,'Main File'!A:O,12,0),0)</f>
        <v>0</v>
      </c>
      <c r="I31" s="28">
        <f>IFERROR(+VLOOKUP("LETF50"&amp;A31,'Main File'!A:O,13,0),0)</f>
        <v>0</v>
      </c>
      <c r="J31" s="28">
        <f>IFERROR(+VLOOKUP("LETF50"&amp;A31,'Main File'!A:O,14,0),0)</f>
        <v>0</v>
      </c>
      <c r="K31" s="28">
        <f>IFERROR(+VLOOKUP("LETF50"&amp;A31,'Main File'!A:O,15,0),0)</f>
        <v>0</v>
      </c>
    </row>
    <row r="32" spans="1:11" x14ac:dyDescent="0.25">
      <c r="A32" s="9">
        <f t="shared" si="0"/>
        <v>43188</v>
      </c>
      <c r="B32" s="28">
        <f>IFERROR(+VLOOKUP("LETF50"&amp;A32,'Main File'!A:O,6,0),0)</f>
        <v>0</v>
      </c>
      <c r="C32" s="28">
        <f>IFERROR(+VLOOKUP("LETF50"&amp;A32,'Main File'!A:O,7,0),0)</f>
        <v>0</v>
      </c>
      <c r="D32" s="28">
        <f>IFERROR(+VLOOKUP("LETF50"&amp;A32,'Main File'!A:O,8,0),0)</f>
        <v>0</v>
      </c>
      <c r="E32" s="28">
        <f>IFERROR(+VLOOKUP("LETF50"&amp;A32,'Main File'!A:O,9,0),0)</f>
        <v>0</v>
      </c>
      <c r="F32" s="28">
        <f>IFERROR(+VLOOKUP("LETF50"&amp;A32,'Main File'!A:O,10,0),0)</f>
        <v>0</v>
      </c>
      <c r="G32" s="28">
        <f>IFERROR(+VLOOKUP("LETF50"&amp;A32,'Main File'!A:O,11,0),0)</f>
        <v>0</v>
      </c>
      <c r="H32" s="28">
        <f>IFERROR(+VLOOKUP("LETF50"&amp;A32,'Main File'!A:O,12,0),0)</f>
        <v>0</v>
      </c>
      <c r="I32" s="28">
        <f>IFERROR(+VLOOKUP("LETF50"&amp;A32,'Main File'!A:O,13,0),0)</f>
        <v>0</v>
      </c>
      <c r="J32" s="28">
        <f>IFERROR(+VLOOKUP("LETF50"&amp;A32,'Main File'!A:O,14,0),0)</f>
        <v>0</v>
      </c>
      <c r="K32" s="28">
        <f>IFERROR(+VLOOKUP("LETF50"&amp;A32,'Main File'!A:O,15,0),0)</f>
        <v>0</v>
      </c>
    </row>
    <row r="33" spans="1:11" x14ac:dyDescent="0.25">
      <c r="A33" s="9">
        <f t="shared" si="0"/>
        <v>43189</v>
      </c>
      <c r="B33" s="28">
        <f>IFERROR(+VLOOKUP("LETF50"&amp;A33,'Main File'!A:O,6,0),0)</f>
        <v>0</v>
      </c>
      <c r="C33" s="28">
        <f>IFERROR(+VLOOKUP("LETF50"&amp;A33,'Main File'!A:O,7,0),0)</f>
        <v>0</v>
      </c>
      <c r="D33" s="28">
        <f>IFERROR(+VLOOKUP("LETF50"&amp;A33,'Main File'!A:O,8,0),0)</f>
        <v>0</v>
      </c>
      <c r="E33" s="28">
        <f>IFERROR(+VLOOKUP("LETF50"&amp;A33,'Main File'!A:O,9,0),0)</f>
        <v>0</v>
      </c>
      <c r="F33" s="28">
        <f>IFERROR(+VLOOKUP("LETF50"&amp;A33,'Main File'!A:O,10,0),0)</f>
        <v>0</v>
      </c>
      <c r="G33" s="28">
        <f>IFERROR(+VLOOKUP("LETF50"&amp;A33,'Main File'!A:O,11,0),0)</f>
        <v>0</v>
      </c>
      <c r="H33" s="28">
        <f>IFERROR(+VLOOKUP("LETF50"&amp;A33,'Main File'!A:O,12,0),0)</f>
        <v>0</v>
      </c>
      <c r="I33" s="28">
        <f>IFERROR(+VLOOKUP("LETF50"&amp;A33,'Main File'!A:O,13,0),0)</f>
        <v>0</v>
      </c>
      <c r="J33" s="28">
        <f>IFERROR(+VLOOKUP("LETF50"&amp;A33,'Main File'!A:O,14,0),0)</f>
        <v>0</v>
      </c>
      <c r="K33" s="28">
        <f>IFERROR(+VLOOKUP("LETF50"&amp;A33,'Main File'!A:O,15,0),0)</f>
        <v>0</v>
      </c>
    </row>
    <row r="34" spans="1:11" x14ac:dyDescent="0.25">
      <c r="A34" s="9">
        <f t="shared" si="0"/>
        <v>43190</v>
      </c>
      <c r="B34" s="28">
        <f>IFERROR(+VLOOKUP("LETF50"&amp;A34,'Main File'!A:O,6,0),0)</f>
        <v>0</v>
      </c>
      <c r="C34" s="28">
        <f>IFERROR(+VLOOKUP("LETF50"&amp;A34,'Main File'!A:O,7,0),0)</f>
        <v>0</v>
      </c>
      <c r="D34" s="28">
        <f>IFERROR(+VLOOKUP("LETF50"&amp;A34,'Main File'!A:O,8,0),0)</f>
        <v>0</v>
      </c>
      <c r="E34" s="28">
        <f>IFERROR(+VLOOKUP("LETF50"&amp;A34,'Main File'!A:O,9,0),0)</f>
        <v>0</v>
      </c>
      <c r="F34" s="28">
        <f>IFERROR(+VLOOKUP("LETF50"&amp;A34,'Main File'!A:O,10,0),0)</f>
        <v>0</v>
      </c>
      <c r="G34" s="28">
        <f>IFERROR(+VLOOKUP("LETF50"&amp;A34,'Main File'!A:O,11,0),0)</f>
        <v>0</v>
      </c>
      <c r="H34" s="28">
        <f>IFERROR(+VLOOKUP("LETF50"&amp;A34,'Main File'!A:O,12,0),0)</f>
        <v>0</v>
      </c>
      <c r="I34" s="28">
        <f>IFERROR(+VLOOKUP("LETF50"&amp;A34,'Main File'!A:O,13,0),0)</f>
        <v>0</v>
      </c>
      <c r="J34" s="28">
        <f>IFERROR(+VLOOKUP("LETF50"&amp;A34,'Main File'!A:O,14,0),0)</f>
        <v>0</v>
      </c>
      <c r="K34" s="28">
        <f>IFERROR(+VLOOKUP("LETF50"&amp;A34,'Main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Exchange Traded Fund-Sensex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IFERROR(+VLOOKUP("LETFSX"&amp;A4,'Main File'!A:O,6,0),0)</f>
        <v>0.10000043032066136</v>
      </c>
      <c r="C4" s="28">
        <f>IFERROR(+VLOOKUP("LETFSX"&amp;A4,'Main File'!A:O,7,0),0)</f>
        <v>0</v>
      </c>
      <c r="D4" s="28">
        <f>IFERROR(+VLOOKUP("LETFSX"&amp;A4,'Main File'!A:O,8,0),0)</f>
        <v>0</v>
      </c>
      <c r="E4" s="28">
        <f>IFERROR(+VLOOKUP("LETFSX"&amp;A4,'Main File'!A:O,9,0),0)</f>
        <v>0</v>
      </c>
      <c r="F4" s="28">
        <f>IFERROR(+VLOOKUP("LETFSX"&amp;A4,'Main File'!A:O,10,0),0)</f>
        <v>0.10000043032066136</v>
      </c>
      <c r="G4" s="28">
        <f>IFERROR(+VLOOKUP("LETFSX"&amp;A4,'Main File'!A:O,11,0),0)</f>
        <v>0</v>
      </c>
      <c r="H4" s="28">
        <f>IFERROR(+VLOOKUP("LETFSX"&amp;A4,'Main File'!A:O,12,0),0)</f>
        <v>0</v>
      </c>
      <c r="I4" s="28">
        <f>IFERROR(+VLOOKUP("LETFSX"&amp;A4,'Main File'!A:O,13,0),0)</f>
        <v>0</v>
      </c>
      <c r="J4" s="28">
        <f>IFERROR(+VLOOKUP("LETFSX"&amp;A4,'Main File'!A:O,14,0),0)</f>
        <v>0</v>
      </c>
      <c r="K4" s="28">
        <f>IFERROR(+VLOOKUP("LETFSX"&amp;A4,'Main File'!A:O,15,0),0)</f>
        <v>0</v>
      </c>
    </row>
    <row r="5" spans="1:14" x14ac:dyDescent="0.25">
      <c r="A5" s="9">
        <v>43161</v>
      </c>
      <c r="B5" s="28">
        <f>IFERROR(+VLOOKUP("LETFSX"&amp;A5,'Main File'!A:O,6,0),0)</f>
        <v>0.10000014482479296</v>
      </c>
      <c r="C5" s="28">
        <f>IFERROR(+VLOOKUP("LETFSX"&amp;A5,'Main File'!A:O,7,0),0)</f>
        <v>0</v>
      </c>
      <c r="D5" s="28">
        <f>IFERROR(+VLOOKUP("LETFSX"&amp;A5,'Main File'!A:O,8,0),0)</f>
        <v>0</v>
      </c>
      <c r="E5" s="28">
        <f>IFERROR(+VLOOKUP("LETFSX"&amp;A5,'Main File'!A:O,9,0),0)</f>
        <v>0</v>
      </c>
      <c r="F5" s="28">
        <f>IFERROR(+VLOOKUP("LETFSX"&amp;A5,'Main File'!A:O,10,0),0)</f>
        <v>0.10000014482479296</v>
      </c>
      <c r="G5" s="28">
        <f>IFERROR(+VLOOKUP("LETFSX"&amp;A5,'Main File'!A:O,11,0),0)</f>
        <v>0</v>
      </c>
      <c r="H5" s="28">
        <f>IFERROR(+VLOOKUP("LETFSX"&amp;A5,'Main File'!A:O,12,0),0)</f>
        <v>0</v>
      </c>
      <c r="I5" s="28">
        <f>IFERROR(+VLOOKUP("LETFSX"&amp;A5,'Main File'!A:O,13,0),0)</f>
        <v>0</v>
      </c>
      <c r="J5" s="28">
        <f>IFERROR(+VLOOKUP("LETFSX"&amp;A5,'Main File'!A:O,14,0),0)</f>
        <v>0</v>
      </c>
      <c r="K5" s="28">
        <f>IFERROR(+VLOOKUP("LETFSX"&amp;A5,'Main File'!A:O,15,0),0)</f>
        <v>0</v>
      </c>
    </row>
    <row r="6" spans="1:14" x14ac:dyDescent="0.25">
      <c r="A6" s="9">
        <f>+A5+1</f>
        <v>43162</v>
      </c>
      <c r="B6" s="28">
        <f>IFERROR(+VLOOKUP("LETFSX"&amp;A6,'Main File'!A:O,6,0),0)</f>
        <v>0.1000002924504876</v>
      </c>
      <c r="C6" s="28">
        <f>IFERROR(+VLOOKUP("LETFSX"&amp;A6,'Main File'!A:O,7,0),0)</f>
        <v>0</v>
      </c>
      <c r="D6" s="28">
        <f>IFERROR(+VLOOKUP("LETFSX"&amp;A6,'Main File'!A:O,8,0),0)</f>
        <v>0</v>
      </c>
      <c r="E6" s="28">
        <f>IFERROR(+VLOOKUP("LETFSX"&amp;A6,'Main File'!A:O,9,0),0)</f>
        <v>0</v>
      </c>
      <c r="F6" s="28">
        <f>IFERROR(+VLOOKUP("LETFSX"&amp;A6,'Main File'!A:O,10,0),0)</f>
        <v>0.1000002924504876</v>
      </c>
      <c r="G6" s="28">
        <f>IFERROR(+VLOOKUP("LETFSX"&amp;A6,'Main File'!A:O,11,0),0)</f>
        <v>0</v>
      </c>
      <c r="H6" s="28">
        <f>IFERROR(+VLOOKUP("LETFSX"&amp;A6,'Main File'!A:O,12,0),0)</f>
        <v>0</v>
      </c>
      <c r="I6" s="28">
        <f>IFERROR(+VLOOKUP("LETFSX"&amp;A6,'Main File'!A:O,13,0),0)</f>
        <v>0</v>
      </c>
      <c r="J6" s="28">
        <f>IFERROR(+VLOOKUP("LETFSX"&amp;A6,'Main File'!A:O,14,0),0)</f>
        <v>0</v>
      </c>
      <c r="K6" s="28">
        <f>IFERROR(+VLOOKUP("LETFSX"&amp;A6,'Main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IFERROR(+VLOOKUP("LETFSX"&amp;A7,'Main File'!A:O,6,0),0)</f>
        <v>0.10000033179538546</v>
      </c>
      <c r="C7" s="28">
        <f>IFERROR(+VLOOKUP("LETFSX"&amp;A7,'Main File'!A:O,7,0),0)</f>
        <v>0</v>
      </c>
      <c r="D7" s="28">
        <f>IFERROR(+VLOOKUP("LETFSX"&amp;A7,'Main File'!A:O,8,0),0)</f>
        <v>0</v>
      </c>
      <c r="E7" s="28">
        <f>IFERROR(+VLOOKUP("LETFSX"&amp;A7,'Main File'!A:O,9,0),0)</f>
        <v>0</v>
      </c>
      <c r="F7" s="28">
        <f>IFERROR(+VLOOKUP("LETFSX"&amp;A7,'Main File'!A:O,10,0),0)</f>
        <v>0.10000033179538546</v>
      </c>
      <c r="G7" s="28">
        <f>IFERROR(+VLOOKUP("LETFSX"&amp;A7,'Main File'!A:O,11,0),0)</f>
        <v>0</v>
      </c>
      <c r="H7" s="28">
        <f>IFERROR(+VLOOKUP("LETFSX"&amp;A7,'Main File'!A:O,12,0),0)</f>
        <v>0</v>
      </c>
      <c r="I7" s="28">
        <f>IFERROR(+VLOOKUP("LETFSX"&amp;A7,'Main File'!A:O,13,0),0)</f>
        <v>0</v>
      </c>
      <c r="J7" s="28">
        <f>IFERROR(+VLOOKUP("LETFSX"&amp;A7,'Main File'!A:O,14,0),0)</f>
        <v>0</v>
      </c>
      <c r="K7" s="28">
        <f>IFERROR(+VLOOKUP("LETFSX"&amp;A7,'Main File'!A:O,15,0),0)</f>
        <v>0</v>
      </c>
    </row>
    <row r="8" spans="1:14" x14ac:dyDescent="0.25">
      <c r="A8" s="9">
        <f t="shared" si="0"/>
        <v>43164</v>
      </c>
      <c r="B8" s="28">
        <f>IFERROR(+VLOOKUP("LETFSX"&amp;A8,'Main File'!A:O,6,0),0)</f>
        <v>0.10000018060537059</v>
      </c>
      <c r="C8" s="28">
        <f>IFERROR(+VLOOKUP("LETFSX"&amp;A8,'Main File'!A:O,7,0),0)</f>
        <v>0</v>
      </c>
      <c r="D8" s="28">
        <f>IFERROR(+VLOOKUP("LETFSX"&amp;A8,'Main File'!A:O,8,0),0)</f>
        <v>0</v>
      </c>
      <c r="E8" s="28">
        <f>IFERROR(+VLOOKUP("LETFSX"&amp;A8,'Main File'!A:O,9,0),0)</f>
        <v>0</v>
      </c>
      <c r="F8" s="28">
        <f>IFERROR(+VLOOKUP("LETFSX"&amp;A8,'Main File'!A:O,10,0),0)</f>
        <v>0.10000018060537059</v>
      </c>
      <c r="G8" s="28">
        <f>IFERROR(+VLOOKUP("LETFSX"&amp;A8,'Main File'!A:O,11,0),0)</f>
        <v>0</v>
      </c>
      <c r="H8" s="28">
        <f>IFERROR(+VLOOKUP("LETFSX"&amp;A8,'Main File'!A:O,12,0),0)</f>
        <v>0</v>
      </c>
      <c r="I8" s="28">
        <f>IFERROR(+VLOOKUP("LETFSX"&amp;A8,'Main File'!A:O,13,0),0)</f>
        <v>0</v>
      </c>
      <c r="J8" s="28">
        <f>IFERROR(+VLOOKUP("LETFSX"&amp;A8,'Main File'!A:O,14,0),0)</f>
        <v>0</v>
      </c>
      <c r="K8" s="28">
        <f>IFERROR(+VLOOKUP("LETFSX"&amp;A8,'Main File'!A:O,15,0),0)</f>
        <v>0</v>
      </c>
    </row>
    <row r="9" spans="1:14" x14ac:dyDescent="0.25">
      <c r="A9" s="9">
        <f t="shared" si="0"/>
        <v>43165</v>
      </c>
      <c r="B9" s="28">
        <f>IFERROR(+VLOOKUP("LETFSX"&amp;A9,'Main File'!A:O,6,0),0)</f>
        <v>0.10000018946448831</v>
      </c>
      <c r="C9" s="28">
        <f>IFERROR(+VLOOKUP("LETFSX"&amp;A9,'Main File'!A:O,7,0),0)</f>
        <v>0</v>
      </c>
      <c r="D9" s="28">
        <f>IFERROR(+VLOOKUP("LETFSX"&amp;A9,'Main File'!A:O,8,0),0)</f>
        <v>0</v>
      </c>
      <c r="E9" s="28">
        <f>IFERROR(+VLOOKUP("LETFSX"&amp;A9,'Main File'!A:O,9,0),0)</f>
        <v>0</v>
      </c>
      <c r="F9" s="28">
        <f>IFERROR(+VLOOKUP("LETFSX"&amp;A9,'Main File'!A:O,10,0),0)</f>
        <v>0.10000018946448831</v>
      </c>
      <c r="G9" s="28">
        <f>IFERROR(+VLOOKUP("LETFSX"&amp;A9,'Main File'!A:O,11,0),0)</f>
        <v>0</v>
      </c>
      <c r="H9" s="28">
        <f>IFERROR(+VLOOKUP("LETFSX"&amp;A9,'Main File'!A:O,12,0),0)</f>
        <v>0</v>
      </c>
      <c r="I9" s="28">
        <f>IFERROR(+VLOOKUP("LETFSX"&amp;A9,'Main File'!A:O,13,0),0)</f>
        <v>0</v>
      </c>
      <c r="J9" s="28">
        <f>IFERROR(+VLOOKUP("LETFSX"&amp;A9,'Main File'!A:O,14,0),0)</f>
        <v>0</v>
      </c>
      <c r="K9" s="28">
        <f>IFERROR(+VLOOKUP("LETFSX"&amp;A9,'Main File'!A:O,15,0),0)</f>
        <v>0</v>
      </c>
    </row>
    <row r="10" spans="1:14" x14ac:dyDescent="0.25">
      <c r="A10" s="9">
        <f t="shared" si="0"/>
        <v>43166</v>
      </c>
      <c r="B10" s="28">
        <f>IFERROR(+VLOOKUP("LETFSX"&amp;A10,'Main File'!A:O,6,0),0)</f>
        <v>0.10000021316522714</v>
      </c>
      <c r="C10" s="28">
        <f>IFERROR(+VLOOKUP("LETFSX"&amp;A10,'Main File'!A:O,7,0),0)</f>
        <v>0</v>
      </c>
      <c r="D10" s="28">
        <f>IFERROR(+VLOOKUP("LETFSX"&amp;A10,'Main File'!A:O,8,0),0)</f>
        <v>0</v>
      </c>
      <c r="E10" s="28">
        <f>IFERROR(+VLOOKUP("LETFSX"&amp;A10,'Main File'!A:O,9,0),0)</f>
        <v>0</v>
      </c>
      <c r="F10" s="28">
        <f>IFERROR(+VLOOKUP("LETFSX"&amp;A10,'Main File'!A:O,10,0),0)</f>
        <v>0.10000021316522714</v>
      </c>
      <c r="G10" s="28">
        <f>IFERROR(+VLOOKUP("LETFSX"&amp;A10,'Main File'!A:O,11,0),0)</f>
        <v>0</v>
      </c>
      <c r="H10" s="28">
        <f>IFERROR(+VLOOKUP("LETFSX"&amp;A10,'Main File'!A:O,12,0),0)</f>
        <v>0</v>
      </c>
      <c r="I10" s="28">
        <f>IFERROR(+VLOOKUP("LETFSX"&amp;A10,'Main File'!A:O,13,0),0)</f>
        <v>0</v>
      </c>
      <c r="J10" s="28">
        <f>IFERROR(+VLOOKUP("LETFSX"&amp;A10,'Main File'!A:O,14,0),0)</f>
        <v>0</v>
      </c>
      <c r="K10" s="28">
        <f>IFERROR(+VLOOKUP("LETFSX"&amp;A10,'Main File'!A:O,15,0),0)</f>
        <v>0</v>
      </c>
    </row>
    <row r="11" spans="1:14" x14ac:dyDescent="0.25">
      <c r="A11" s="9">
        <f t="shared" si="0"/>
        <v>43167</v>
      </c>
      <c r="B11" s="28">
        <f>IFERROR(+VLOOKUP("LETFSX"&amp;A11,'Main File'!A:O,6,0),0)</f>
        <v>0.1000003204802883</v>
      </c>
      <c r="C11" s="28">
        <f>IFERROR(+VLOOKUP("LETFSX"&amp;A11,'Main File'!A:O,7,0),0)</f>
        <v>0</v>
      </c>
      <c r="D11" s="28">
        <f>IFERROR(+VLOOKUP("LETFSX"&amp;A11,'Main File'!A:O,8,0),0)</f>
        <v>0</v>
      </c>
      <c r="E11" s="28">
        <f>IFERROR(+VLOOKUP("LETFSX"&amp;A11,'Main File'!A:O,9,0),0)</f>
        <v>0</v>
      </c>
      <c r="F11" s="28">
        <f>IFERROR(+VLOOKUP("LETFSX"&amp;A11,'Main File'!A:O,10,0),0)</f>
        <v>0.1000003204802883</v>
      </c>
      <c r="G11" s="28">
        <f>IFERROR(+VLOOKUP("LETFSX"&amp;A11,'Main File'!A:O,11,0),0)</f>
        <v>0</v>
      </c>
      <c r="H11" s="28">
        <f>IFERROR(+VLOOKUP("LETFSX"&amp;A11,'Main File'!A:O,12,0),0)</f>
        <v>0</v>
      </c>
      <c r="I11" s="28">
        <f>IFERROR(+VLOOKUP("LETFSX"&amp;A11,'Main File'!A:O,13,0),0)</f>
        <v>0</v>
      </c>
      <c r="J11" s="28">
        <f>IFERROR(+VLOOKUP("LETFSX"&amp;A11,'Main File'!A:O,14,0),0)</f>
        <v>0</v>
      </c>
      <c r="K11" s="28">
        <f>IFERROR(+VLOOKUP("LETFSX"&amp;A11,'Main File'!A:O,15,0),0)</f>
        <v>0</v>
      </c>
    </row>
    <row r="12" spans="1:14" x14ac:dyDescent="0.25">
      <c r="A12" s="9">
        <f t="shared" si="0"/>
        <v>43168</v>
      </c>
      <c r="B12" s="28">
        <f>IFERROR(+VLOOKUP("LETFSX"&amp;A12,'Main File'!A:O,6,0),0)</f>
        <v>0.10000012478098463</v>
      </c>
      <c r="C12" s="28">
        <f>IFERROR(+VLOOKUP("LETFSX"&amp;A12,'Main File'!A:O,7,0),0)</f>
        <v>0</v>
      </c>
      <c r="D12" s="28">
        <f>IFERROR(+VLOOKUP("LETFSX"&amp;A12,'Main File'!A:O,8,0),0)</f>
        <v>0</v>
      </c>
      <c r="E12" s="28">
        <f>IFERROR(+VLOOKUP("LETFSX"&amp;A12,'Main File'!A:O,9,0),0)</f>
        <v>0</v>
      </c>
      <c r="F12" s="28">
        <f>IFERROR(+VLOOKUP("LETFSX"&amp;A12,'Main File'!A:O,10,0),0)</f>
        <v>0.10000012478098463</v>
      </c>
      <c r="G12" s="28">
        <f>IFERROR(+VLOOKUP("LETFSX"&amp;A12,'Main File'!A:O,11,0),0)</f>
        <v>0</v>
      </c>
      <c r="H12" s="28">
        <f>IFERROR(+VLOOKUP("LETFSX"&amp;A12,'Main File'!A:O,12,0),0)</f>
        <v>0</v>
      </c>
      <c r="I12" s="28">
        <f>IFERROR(+VLOOKUP("LETFSX"&amp;A12,'Main File'!A:O,13,0),0)</f>
        <v>0</v>
      </c>
      <c r="J12" s="28">
        <f>IFERROR(+VLOOKUP("LETFSX"&amp;A12,'Main File'!A:O,14,0),0)</f>
        <v>0</v>
      </c>
      <c r="K12" s="28">
        <f>IFERROR(+VLOOKUP("LETFSX"&amp;A12,'Main File'!A:O,15,0),0)</f>
        <v>0</v>
      </c>
    </row>
    <row r="13" spans="1:14" x14ac:dyDescent="0.25">
      <c r="A13" s="9">
        <f t="shared" si="0"/>
        <v>43169</v>
      </c>
      <c r="B13" s="28">
        <f>IFERROR(+VLOOKUP("LETFSX"&amp;A13,'Main File'!A:O,6,0),0)</f>
        <v>0.10000015533731153</v>
      </c>
      <c r="C13" s="28">
        <f>IFERROR(+VLOOKUP("LETFSX"&amp;A13,'Main File'!A:O,7,0),0)</f>
        <v>0</v>
      </c>
      <c r="D13" s="28">
        <f>IFERROR(+VLOOKUP("LETFSX"&amp;A13,'Main File'!A:O,8,0),0)</f>
        <v>0</v>
      </c>
      <c r="E13" s="28">
        <f>IFERROR(+VLOOKUP("LETFSX"&amp;A13,'Main File'!A:O,9,0),0)</f>
        <v>0</v>
      </c>
      <c r="F13" s="28">
        <f>IFERROR(+VLOOKUP("LETFSX"&amp;A13,'Main File'!A:O,10,0),0)</f>
        <v>0.10000015533731153</v>
      </c>
      <c r="G13" s="28">
        <f>IFERROR(+VLOOKUP("LETFSX"&amp;A13,'Main File'!A:O,11,0),0)</f>
        <v>0</v>
      </c>
      <c r="H13" s="28">
        <f>IFERROR(+VLOOKUP("LETFSX"&amp;A13,'Main File'!A:O,12,0),0)</f>
        <v>0</v>
      </c>
      <c r="I13" s="28">
        <f>IFERROR(+VLOOKUP("LETFSX"&amp;A13,'Main File'!A:O,13,0),0)</f>
        <v>0</v>
      </c>
      <c r="J13" s="28">
        <f>IFERROR(+VLOOKUP("LETFSX"&amp;A13,'Main File'!A:O,14,0),0)</f>
        <v>0</v>
      </c>
      <c r="K13" s="28">
        <f>IFERROR(+VLOOKUP("LETFSX"&amp;A13,'Main File'!A:O,15,0),0)</f>
        <v>0</v>
      </c>
    </row>
    <row r="14" spans="1:14" x14ac:dyDescent="0.25">
      <c r="A14" s="9">
        <f t="shared" si="0"/>
        <v>43170</v>
      </c>
      <c r="B14" s="28">
        <f>IFERROR(+VLOOKUP("LETFSX"&amp;A14,'Main File'!A:O,6,0),0)</f>
        <v>0.10000029655153619</v>
      </c>
      <c r="C14" s="28">
        <f>IFERROR(+VLOOKUP("LETFSX"&amp;A14,'Main File'!A:O,7,0),0)</f>
        <v>0</v>
      </c>
      <c r="D14" s="28">
        <f>IFERROR(+VLOOKUP("LETFSX"&amp;A14,'Main File'!A:O,8,0),0)</f>
        <v>0</v>
      </c>
      <c r="E14" s="28">
        <f>IFERROR(+VLOOKUP("LETFSX"&amp;A14,'Main File'!A:O,9,0),0)</f>
        <v>0</v>
      </c>
      <c r="F14" s="28">
        <f>IFERROR(+VLOOKUP("LETFSX"&amp;A14,'Main File'!A:O,10,0),0)</f>
        <v>0.10000029655153619</v>
      </c>
      <c r="G14" s="28">
        <f>IFERROR(+VLOOKUP("LETFSX"&amp;A14,'Main File'!A:O,11,0),0)</f>
        <v>0</v>
      </c>
      <c r="H14" s="28">
        <f>IFERROR(+VLOOKUP("LETFSX"&amp;A14,'Main File'!A:O,12,0),0)</f>
        <v>0</v>
      </c>
      <c r="I14" s="28">
        <f>IFERROR(+VLOOKUP("LETFSX"&amp;A14,'Main File'!A:O,13,0),0)</f>
        <v>0</v>
      </c>
      <c r="J14" s="28">
        <f>IFERROR(+VLOOKUP("LETFSX"&amp;A14,'Main File'!A:O,14,0),0)</f>
        <v>0</v>
      </c>
      <c r="K14" s="28">
        <f>IFERROR(+VLOOKUP("LETFSX"&amp;A14,'Main File'!A:O,15,0),0)</f>
        <v>0</v>
      </c>
    </row>
    <row r="15" spans="1:14" x14ac:dyDescent="0.25">
      <c r="A15" s="9">
        <f t="shared" si="0"/>
        <v>43171</v>
      </c>
      <c r="B15" s="28">
        <f>IFERROR(+VLOOKUP("LETFSX"&amp;A15,'Main File'!A:O,6,0),0)</f>
        <v>0.10000022683801064</v>
      </c>
      <c r="C15" s="28">
        <f>IFERROR(+VLOOKUP("LETFSX"&amp;A15,'Main File'!A:O,7,0),0)</f>
        <v>0</v>
      </c>
      <c r="D15" s="28">
        <f>IFERROR(+VLOOKUP("LETFSX"&amp;A15,'Main File'!A:O,8,0),0)</f>
        <v>0</v>
      </c>
      <c r="E15" s="28">
        <f>IFERROR(+VLOOKUP("LETFSX"&amp;A15,'Main File'!A:O,9,0),0)</f>
        <v>0</v>
      </c>
      <c r="F15" s="28">
        <f>IFERROR(+VLOOKUP("LETFSX"&amp;A15,'Main File'!A:O,10,0),0)</f>
        <v>0.10000022683801064</v>
      </c>
      <c r="G15" s="28">
        <f>IFERROR(+VLOOKUP("LETFSX"&amp;A15,'Main File'!A:O,11,0),0)</f>
        <v>0</v>
      </c>
      <c r="H15" s="28">
        <f>IFERROR(+VLOOKUP("LETFSX"&amp;A15,'Main File'!A:O,12,0),0)</f>
        <v>0</v>
      </c>
      <c r="I15" s="28">
        <f>IFERROR(+VLOOKUP("LETFSX"&amp;A15,'Main File'!A:O,13,0),0)</f>
        <v>0</v>
      </c>
      <c r="J15" s="28">
        <f>IFERROR(+VLOOKUP("LETFSX"&amp;A15,'Main File'!A:O,14,0),0)</f>
        <v>0</v>
      </c>
      <c r="K15" s="28">
        <f>IFERROR(+VLOOKUP("LETFSX"&amp;A15,'Main File'!A:O,15,0),0)</f>
        <v>0</v>
      </c>
    </row>
    <row r="16" spans="1:14" x14ac:dyDescent="0.25">
      <c r="A16" s="9">
        <f t="shared" si="0"/>
        <v>43172</v>
      </c>
      <c r="B16" s="28">
        <f>IFERROR(+VLOOKUP("LETFSX"&amp;A16,'Main File'!A:O,6,0),0)</f>
        <v>0.10000018861299517</v>
      </c>
      <c r="C16" s="28">
        <f>IFERROR(+VLOOKUP("LETFSX"&amp;A16,'Main File'!A:O,7,0),0)</f>
        <v>0</v>
      </c>
      <c r="D16" s="28">
        <f>IFERROR(+VLOOKUP("LETFSX"&amp;A16,'Main File'!A:O,8,0),0)</f>
        <v>0</v>
      </c>
      <c r="E16" s="28">
        <f>IFERROR(+VLOOKUP("LETFSX"&amp;A16,'Main File'!A:O,9,0),0)</f>
        <v>0</v>
      </c>
      <c r="F16" s="28">
        <f>IFERROR(+VLOOKUP("LETFSX"&amp;A16,'Main File'!A:O,10,0),0)</f>
        <v>0.10000018861299517</v>
      </c>
      <c r="G16" s="28">
        <f>IFERROR(+VLOOKUP("LETFSX"&amp;A16,'Main File'!A:O,11,0),0)</f>
        <v>0</v>
      </c>
      <c r="H16" s="28">
        <f>IFERROR(+VLOOKUP("LETFSX"&amp;A16,'Main File'!A:O,12,0),0)</f>
        <v>0</v>
      </c>
      <c r="I16" s="28">
        <f>IFERROR(+VLOOKUP("LETFSX"&amp;A16,'Main File'!A:O,13,0),0)</f>
        <v>0</v>
      </c>
      <c r="J16" s="28">
        <f>IFERROR(+VLOOKUP("LETFSX"&amp;A16,'Main File'!A:O,14,0),0)</f>
        <v>0</v>
      </c>
      <c r="K16" s="28">
        <f>IFERROR(+VLOOKUP("LETFSX"&amp;A16,'Main File'!A:O,15,0),0)</f>
        <v>0</v>
      </c>
    </row>
    <row r="17" spans="1:11" x14ac:dyDescent="0.25">
      <c r="A17" s="9">
        <f t="shared" si="0"/>
        <v>43173</v>
      </c>
      <c r="B17" s="28">
        <f>IFERROR(+VLOOKUP("LETFSX"&amp;A17,'Main File'!A:O,6,0),0)</f>
        <v>0.10000025862443905</v>
      </c>
      <c r="C17" s="28">
        <f>IFERROR(+VLOOKUP("LETFSX"&amp;A17,'Main File'!A:O,7,0),0)</f>
        <v>0</v>
      </c>
      <c r="D17" s="28">
        <f>IFERROR(+VLOOKUP("LETFSX"&amp;A17,'Main File'!A:O,8,0),0)</f>
        <v>0</v>
      </c>
      <c r="E17" s="28">
        <f>IFERROR(+VLOOKUP("LETFSX"&amp;A17,'Main File'!A:O,9,0),0)</f>
        <v>0</v>
      </c>
      <c r="F17" s="28">
        <f>IFERROR(+VLOOKUP("LETFSX"&amp;A17,'Main File'!A:O,10,0),0)</f>
        <v>0.10000025862443905</v>
      </c>
      <c r="G17" s="28">
        <f>IFERROR(+VLOOKUP("LETFSX"&amp;A17,'Main File'!A:O,11,0),0)</f>
        <v>0</v>
      </c>
      <c r="H17" s="28">
        <f>IFERROR(+VLOOKUP("LETFSX"&amp;A17,'Main File'!A:O,12,0),0)</f>
        <v>0</v>
      </c>
      <c r="I17" s="28">
        <f>IFERROR(+VLOOKUP("LETFSX"&amp;A17,'Main File'!A:O,13,0),0)</f>
        <v>0</v>
      </c>
      <c r="J17" s="28">
        <f>IFERROR(+VLOOKUP("LETFSX"&amp;A17,'Main File'!A:O,14,0),0)</f>
        <v>0</v>
      </c>
      <c r="K17" s="28">
        <f>IFERROR(+VLOOKUP("LETFSX"&amp;A17,'Main File'!A:O,15,0),0)</f>
        <v>0</v>
      </c>
    </row>
    <row r="18" spans="1:11" x14ac:dyDescent="0.25">
      <c r="A18" s="9">
        <f t="shared" si="0"/>
        <v>43174</v>
      </c>
      <c r="B18" s="28">
        <f>IFERROR(+VLOOKUP("LETFSX"&amp;A18,'Main File'!A:O,6,0),0)</f>
        <v>0.10000043942150956</v>
      </c>
      <c r="C18" s="28">
        <f>IFERROR(+VLOOKUP("LETFSX"&amp;A18,'Main File'!A:O,7,0),0)</f>
        <v>0</v>
      </c>
      <c r="D18" s="28">
        <f>IFERROR(+VLOOKUP("LETFSX"&amp;A18,'Main File'!A:O,8,0),0)</f>
        <v>0</v>
      </c>
      <c r="E18" s="28">
        <f>IFERROR(+VLOOKUP("LETFSX"&amp;A18,'Main File'!A:O,9,0),0)</f>
        <v>0</v>
      </c>
      <c r="F18" s="28">
        <f>IFERROR(+VLOOKUP("LETFSX"&amp;A18,'Main File'!A:O,10,0),0)</f>
        <v>0.10000043942150956</v>
      </c>
      <c r="G18" s="28">
        <f>IFERROR(+VLOOKUP("LETFSX"&amp;A18,'Main File'!A:O,11,0),0)</f>
        <v>0</v>
      </c>
      <c r="H18" s="28">
        <f>IFERROR(+VLOOKUP("LETFSX"&amp;A18,'Main File'!A:O,12,0),0)</f>
        <v>0</v>
      </c>
      <c r="I18" s="28">
        <f>IFERROR(+VLOOKUP("LETFSX"&amp;A18,'Main File'!A:O,13,0),0)</f>
        <v>0</v>
      </c>
      <c r="J18" s="28">
        <f>IFERROR(+VLOOKUP("LETFSX"&amp;A18,'Main File'!A:O,14,0),0)</f>
        <v>0</v>
      </c>
      <c r="K18" s="28">
        <f>IFERROR(+VLOOKUP("LETFSX"&amp;A18,'Main File'!A:O,15,0),0)</f>
        <v>0</v>
      </c>
    </row>
    <row r="19" spans="1:11" x14ac:dyDescent="0.25">
      <c r="A19" s="9">
        <f t="shared" si="0"/>
        <v>43175</v>
      </c>
      <c r="B19" s="28">
        <f>IFERROR(+VLOOKUP("LETFSX"&amp;A19,'Main File'!A:O,6,0),0)</f>
        <v>0.10000020496489408</v>
      </c>
      <c r="C19" s="28">
        <f>IFERROR(+VLOOKUP("LETFSX"&amp;A19,'Main File'!A:O,7,0),0)</f>
        <v>0</v>
      </c>
      <c r="D19" s="28">
        <f>IFERROR(+VLOOKUP("LETFSX"&amp;A19,'Main File'!A:O,8,0),0)</f>
        <v>0</v>
      </c>
      <c r="E19" s="28">
        <f>IFERROR(+VLOOKUP("LETFSX"&amp;A19,'Main File'!A:O,9,0),0)</f>
        <v>0</v>
      </c>
      <c r="F19" s="28">
        <f>IFERROR(+VLOOKUP("LETFSX"&amp;A19,'Main File'!A:O,10,0),0)</f>
        <v>0.10000020496489408</v>
      </c>
      <c r="G19" s="28">
        <f>IFERROR(+VLOOKUP("LETFSX"&amp;A19,'Main File'!A:O,11,0),0)</f>
        <v>0</v>
      </c>
      <c r="H19" s="28">
        <f>IFERROR(+VLOOKUP("LETFSX"&amp;A19,'Main File'!A:O,12,0),0)</f>
        <v>0</v>
      </c>
      <c r="I19" s="28">
        <f>IFERROR(+VLOOKUP("LETFSX"&amp;A19,'Main File'!A:O,13,0),0)</f>
        <v>0</v>
      </c>
      <c r="J19" s="28">
        <f>IFERROR(+VLOOKUP("LETFSX"&amp;A19,'Main File'!A:O,14,0),0)</f>
        <v>0</v>
      </c>
      <c r="K19" s="28">
        <f>IFERROR(+VLOOKUP("LETFSX"&amp;A19,'Main File'!A:O,15,0),0)</f>
        <v>0</v>
      </c>
    </row>
    <row r="20" spans="1:11" x14ac:dyDescent="0.25">
      <c r="A20" s="9">
        <f t="shared" si="0"/>
        <v>43176</v>
      </c>
      <c r="B20" s="28">
        <f>IFERROR(+VLOOKUP("LETFSX"&amp;A20,'Main File'!A:O,6,0),0)</f>
        <v>0.10000023824685658</v>
      </c>
      <c r="C20" s="28">
        <f>IFERROR(+VLOOKUP("LETFSX"&amp;A20,'Main File'!A:O,7,0),0)</f>
        <v>0</v>
      </c>
      <c r="D20" s="28">
        <f>IFERROR(+VLOOKUP("LETFSX"&amp;A20,'Main File'!A:O,8,0),0)</f>
        <v>0</v>
      </c>
      <c r="E20" s="28">
        <f>IFERROR(+VLOOKUP("LETFSX"&amp;A20,'Main File'!A:O,9,0),0)</f>
        <v>0</v>
      </c>
      <c r="F20" s="28">
        <f>IFERROR(+VLOOKUP("LETFSX"&amp;A20,'Main File'!A:O,10,0),0)</f>
        <v>0.10000023824685658</v>
      </c>
      <c r="G20" s="28">
        <f>IFERROR(+VLOOKUP("LETFSX"&amp;A20,'Main File'!A:O,11,0),0)</f>
        <v>0</v>
      </c>
      <c r="H20" s="28">
        <f>IFERROR(+VLOOKUP("LETFSX"&amp;A20,'Main File'!A:O,12,0),0)</f>
        <v>0</v>
      </c>
      <c r="I20" s="28">
        <f>IFERROR(+VLOOKUP("LETFSX"&amp;A20,'Main File'!A:O,13,0),0)</f>
        <v>0</v>
      </c>
      <c r="J20" s="28">
        <f>IFERROR(+VLOOKUP("LETFSX"&amp;A20,'Main File'!A:O,14,0),0)</f>
        <v>0</v>
      </c>
      <c r="K20" s="28">
        <f>IFERROR(+VLOOKUP("LETFSX"&amp;A20,'Main File'!A:O,15,0),0)</f>
        <v>0</v>
      </c>
    </row>
    <row r="21" spans="1:11" x14ac:dyDescent="0.25">
      <c r="A21" s="9">
        <f t="shared" si="0"/>
        <v>43177</v>
      </c>
      <c r="B21" s="28">
        <f>IFERROR(+VLOOKUP("LETFSX"&amp;A21,'Main File'!A:O,6,0),0)</f>
        <v>0.10000027152686007</v>
      </c>
      <c r="C21" s="28">
        <f>IFERROR(+VLOOKUP("LETFSX"&amp;A21,'Main File'!A:O,7,0),0)</f>
        <v>0</v>
      </c>
      <c r="D21" s="28">
        <f>IFERROR(+VLOOKUP("LETFSX"&amp;A21,'Main File'!A:O,8,0),0)</f>
        <v>0</v>
      </c>
      <c r="E21" s="28">
        <f>IFERROR(+VLOOKUP("LETFSX"&amp;A21,'Main File'!A:O,9,0),0)</f>
        <v>0</v>
      </c>
      <c r="F21" s="28">
        <f>IFERROR(+VLOOKUP("LETFSX"&amp;A21,'Main File'!A:O,10,0),0)</f>
        <v>0.10000027152686007</v>
      </c>
      <c r="G21" s="28">
        <f>IFERROR(+VLOOKUP("LETFSX"&amp;A21,'Main File'!A:O,11,0),0)</f>
        <v>0</v>
      </c>
      <c r="H21" s="28">
        <f>IFERROR(+VLOOKUP("LETFSX"&amp;A21,'Main File'!A:O,12,0),0)</f>
        <v>0</v>
      </c>
      <c r="I21" s="28">
        <f>IFERROR(+VLOOKUP("LETFSX"&amp;A21,'Main File'!A:O,13,0),0)</f>
        <v>0</v>
      </c>
      <c r="J21" s="28">
        <f>IFERROR(+VLOOKUP("LETFSX"&amp;A21,'Main File'!A:O,14,0),0)</f>
        <v>0</v>
      </c>
      <c r="K21" s="28">
        <f>IFERROR(+VLOOKUP("LETFSX"&amp;A21,'Main File'!A:O,15,0),0)</f>
        <v>0</v>
      </c>
    </row>
    <row r="22" spans="1:11" x14ac:dyDescent="0.25">
      <c r="A22" s="9">
        <f t="shared" si="0"/>
        <v>43178</v>
      </c>
      <c r="B22" s="28">
        <f>IFERROR(+VLOOKUP("LETFSX"&amp;A22,'Main File'!A:O,6,0),0)</f>
        <v>0.10000027788350824</v>
      </c>
      <c r="C22" s="28">
        <f>IFERROR(+VLOOKUP("LETFSX"&amp;A22,'Main File'!A:O,7,0),0)</f>
        <v>0</v>
      </c>
      <c r="D22" s="28">
        <f>IFERROR(+VLOOKUP("LETFSX"&amp;A22,'Main File'!A:O,8,0),0)</f>
        <v>0</v>
      </c>
      <c r="E22" s="28">
        <f>IFERROR(+VLOOKUP("LETFSX"&amp;A22,'Main File'!A:O,9,0),0)</f>
        <v>0</v>
      </c>
      <c r="F22" s="28">
        <f>IFERROR(+VLOOKUP("LETFSX"&amp;A22,'Main File'!A:O,10,0),0)</f>
        <v>0.10000027788350824</v>
      </c>
      <c r="G22" s="28">
        <f>IFERROR(+VLOOKUP("LETFSX"&amp;A22,'Main File'!A:O,11,0),0)</f>
        <v>0</v>
      </c>
      <c r="H22" s="28">
        <f>IFERROR(+VLOOKUP("LETFSX"&amp;A22,'Main File'!A:O,12,0),0)</f>
        <v>0</v>
      </c>
      <c r="I22" s="28">
        <f>IFERROR(+VLOOKUP("LETFSX"&amp;A22,'Main File'!A:O,13,0),0)</f>
        <v>0</v>
      </c>
      <c r="J22" s="28">
        <f>IFERROR(+VLOOKUP("LETFSX"&amp;A22,'Main File'!A:O,14,0),0)</f>
        <v>0</v>
      </c>
      <c r="K22" s="28">
        <f>IFERROR(+VLOOKUP("LETFSX"&amp;A22,'Main File'!A:O,15,0),0)</f>
        <v>0</v>
      </c>
    </row>
    <row r="23" spans="1:11" x14ac:dyDescent="0.25">
      <c r="A23" s="9">
        <f t="shared" si="0"/>
        <v>43179</v>
      </c>
      <c r="B23" s="28">
        <f>IFERROR(+VLOOKUP("LETFSX"&amp;A23,'Main File'!A:O,6,0),0)</f>
        <v>0.10000028485463111</v>
      </c>
      <c r="C23" s="28">
        <f>IFERROR(+VLOOKUP("LETFSX"&amp;A23,'Main File'!A:O,7,0),0)</f>
        <v>0</v>
      </c>
      <c r="D23" s="28">
        <f>IFERROR(+VLOOKUP("LETFSX"&amp;A23,'Main File'!A:O,8,0),0)</f>
        <v>0</v>
      </c>
      <c r="E23" s="28">
        <f>IFERROR(+VLOOKUP("LETFSX"&amp;A23,'Main File'!A:O,9,0),0)</f>
        <v>0</v>
      </c>
      <c r="F23" s="28">
        <f>IFERROR(+VLOOKUP("LETFSX"&amp;A23,'Main File'!A:O,10,0),0)</f>
        <v>0.10000028485463111</v>
      </c>
      <c r="G23" s="28">
        <f>IFERROR(+VLOOKUP("LETFSX"&amp;A23,'Main File'!A:O,11,0),0)</f>
        <v>0</v>
      </c>
      <c r="H23" s="28">
        <f>IFERROR(+VLOOKUP("LETFSX"&amp;A23,'Main File'!A:O,12,0),0)</f>
        <v>0</v>
      </c>
      <c r="I23" s="28">
        <f>IFERROR(+VLOOKUP("LETFSX"&amp;A23,'Main File'!A:O,13,0),0)</f>
        <v>0</v>
      </c>
      <c r="J23" s="28">
        <f>IFERROR(+VLOOKUP("LETFSX"&amp;A23,'Main File'!A:O,14,0),0)</f>
        <v>0</v>
      </c>
      <c r="K23" s="28">
        <f>IFERROR(+VLOOKUP("LETFSX"&amp;A23,'Main File'!A:O,15,0),0)</f>
        <v>0</v>
      </c>
    </row>
    <row r="24" spans="1:11" x14ac:dyDescent="0.25">
      <c r="A24" s="9">
        <f t="shared" si="0"/>
        <v>43180</v>
      </c>
      <c r="B24" s="28">
        <f>IFERROR(+VLOOKUP("LETFSX"&amp;A24,'Main File'!A:O,6,0),0)</f>
        <v>0.10000036468675302</v>
      </c>
      <c r="C24" s="28">
        <f>IFERROR(+VLOOKUP("LETFSX"&amp;A24,'Main File'!A:O,7,0),0)</f>
        <v>0</v>
      </c>
      <c r="D24" s="28">
        <f>IFERROR(+VLOOKUP("LETFSX"&amp;A24,'Main File'!A:O,8,0),0)</f>
        <v>0</v>
      </c>
      <c r="E24" s="28">
        <f>IFERROR(+VLOOKUP("LETFSX"&amp;A24,'Main File'!A:O,9,0),0)</f>
        <v>0</v>
      </c>
      <c r="F24" s="28">
        <f>IFERROR(+VLOOKUP("LETFSX"&amp;A24,'Main File'!A:O,10,0),0)</f>
        <v>0.10000036468675302</v>
      </c>
      <c r="G24" s="28">
        <f>IFERROR(+VLOOKUP("LETFSX"&amp;A24,'Main File'!A:O,11,0),0)</f>
        <v>0</v>
      </c>
      <c r="H24" s="28">
        <f>IFERROR(+VLOOKUP("LETFSX"&amp;A24,'Main File'!A:O,12,0),0)</f>
        <v>0</v>
      </c>
      <c r="I24" s="28">
        <f>IFERROR(+VLOOKUP("LETFSX"&amp;A24,'Main File'!A:O,13,0),0)</f>
        <v>0</v>
      </c>
      <c r="J24" s="28">
        <f>IFERROR(+VLOOKUP("LETFSX"&amp;A24,'Main File'!A:O,14,0),0)</f>
        <v>0</v>
      </c>
      <c r="K24" s="28">
        <f>IFERROR(+VLOOKUP("LETFSX"&amp;A24,'Main File'!A:O,15,0),0)</f>
        <v>0</v>
      </c>
    </row>
    <row r="25" spans="1:11" x14ac:dyDescent="0.25">
      <c r="A25" s="9">
        <f t="shared" si="0"/>
        <v>43181</v>
      </c>
      <c r="B25" s="28">
        <f>IFERROR(+VLOOKUP("LETFSX"&amp;A25,'Main File'!A:O,6,0),0)</f>
        <v>0.1000004044761732</v>
      </c>
      <c r="C25" s="28">
        <f>IFERROR(+VLOOKUP("LETFSX"&amp;A25,'Main File'!A:O,7,0),0)</f>
        <v>0</v>
      </c>
      <c r="D25" s="28">
        <f>IFERROR(+VLOOKUP("LETFSX"&amp;A25,'Main File'!A:O,8,0),0)</f>
        <v>0</v>
      </c>
      <c r="E25" s="28">
        <f>IFERROR(+VLOOKUP("LETFSX"&amp;A25,'Main File'!A:O,9,0),0)</f>
        <v>0</v>
      </c>
      <c r="F25" s="28">
        <f>IFERROR(+VLOOKUP("LETFSX"&amp;A25,'Main File'!A:O,10,0),0)</f>
        <v>0.1000004044761732</v>
      </c>
      <c r="G25" s="28">
        <f>IFERROR(+VLOOKUP("LETFSX"&amp;A25,'Main File'!A:O,11,0),0)</f>
        <v>0</v>
      </c>
      <c r="H25" s="28">
        <f>IFERROR(+VLOOKUP("LETFSX"&amp;A25,'Main File'!A:O,12,0),0)</f>
        <v>0</v>
      </c>
      <c r="I25" s="28">
        <f>IFERROR(+VLOOKUP("LETFSX"&amp;A25,'Main File'!A:O,13,0),0)</f>
        <v>0</v>
      </c>
      <c r="J25" s="28">
        <f>IFERROR(+VLOOKUP("LETFSX"&amp;A25,'Main File'!A:O,14,0),0)</f>
        <v>0</v>
      </c>
      <c r="K25" s="28">
        <f>IFERROR(+VLOOKUP("LETFSX"&amp;A25,'Main File'!A:O,15,0),0)</f>
        <v>0</v>
      </c>
    </row>
    <row r="26" spans="1:11" x14ac:dyDescent="0.25">
      <c r="A26" s="9">
        <f t="shared" si="0"/>
        <v>43182</v>
      </c>
      <c r="B26" s="28">
        <f>IFERROR(+VLOOKUP("LETFSX"&amp;A26,'Main File'!A:O,6,0),0)</f>
        <v>0.10000006573671778</v>
      </c>
      <c r="C26" s="28">
        <f>IFERROR(+VLOOKUP("LETFSX"&amp;A26,'Main File'!A:O,7,0),0)</f>
        <v>0</v>
      </c>
      <c r="D26" s="28">
        <f>IFERROR(+VLOOKUP("LETFSX"&amp;A26,'Main File'!A:O,8,0),0)</f>
        <v>0</v>
      </c>
      <c r="E26" s="28">
        <f>IFERROR(+VLOOKUP("LETFSX"&amp;A26,'Main File'!A:O,9,0),0)</f>
        <v>0</v>
      </c>
      <c r="F26" s="28">
        <f>IFERROR(+VLOOKUP("LETFSX"&amp;A26,'Main File'!A:O,10,0),0)</f>
        <v>0.10000006573671778</v>
      </c>
      <c r="G26" s="28">
        <f>IFERROR(+VLOOKUP("LETFSX"&amp;A26,'Main File'!A:O,11,0),0)</f>
        <v>0</v>
      </c>
      <c r="H26" s="28">
        <f>IFERROR(+VLOOKUP("LETFSX"&amp;A26,'Main File'!A:O,12,0),0)</f>
        <v>0</v>
      </c>
      <c r="I26" s="28">
        <f>IFERROR(+VLOOKUP("LETFSX"&amp;A26,'Main File'!A:O,13,0),0)</f>
        <v>0</v>
      </c>
      <c r="J26" s="28">
        <f>IFERROR(+VLOOKUP("LETFSX"&amp;A26,'Main File'!A:O,14,0),0)</f>
        <v>0</v>
      </c>
      <c r="K26" s="28">
        <f>IFERROR(+VLOOKUP("LETFSX"&amp;A26,'Main File'!A:O,15,0),0)</f>
        <v>0</v>
      </c>
    </row>
    <row r="27" spans="1:11" x14ac:dyDescent="0.25">
      <c r="A27" s="9">
        <f t="shared" si="0"/>
        <v>43183</v>
      </c>
      <c r="B27" s="28">
        <f>IFERROR(+VLOOKUP("LETFSX"&amp;A27,'Main File'!A:O,6,0),0)</f>
        <v>0.10000019040935923</v>
      </c>
      <c r="C27" s="28">
        <f>IFERROR(+VLOOKUP("LETFSX"&amp;A27,'Main File'!A:O,7,0),0)</f>
        <v>0</v>
      </c>
      <c r="D27" s="28">
        <f>IFERROR(+VLOOKUP("LETFSX"&amp;A27,'Main File'!A:O,8,0),0)</f>
        <v>0</v>
      </c>
      <c r="E27" s="28">
        <f>IFERROR(+VLOOKUP("LETFSX"&amp;A27,'Main File'!A:O,9,0),0)</f>
        <v>0</v>
      </c>
      <c r="F27" s="28">
        <f>IFERROR(+VLOOKUP("LETFSX"&amp;A27,'Main File'!A:O,10,0),0)</f>
        <v>0.10000019040935923</v>
      </c>
      <c r="G27" s="28">
        <f>IFERROR(+VLOOKUP("LETFSX"&amp;A27,'Main File'!A:O,11,0),0)</f>
        <v>0</v>
      </c>
      <c r="H27" s="28">
        <f>IFERROR(+VLOOKUP("LETFSX"&amp;A27,'Main File'!A:O,12,0),0)</f>
        <v>0</v>
      </c>
      <c r="I27" s="28">
        <f>IFERROR(+VLOOKUP("LETFSX"&amp;A27,'Main File'!A:O,13,0),0)</f>
        <v>0</v>
      </c>
      <c r="J27" s="28">
        <f>IFERROR(+VLOOKUP("LETFSX"&amp;A27,'Main File'!A:O,14,0),0)</f>
        <v>0</v>
      </c>
      <c r="K27" s="28">
        <f>IFERROR(+VLOOKUP("LETFSX"&amp;A27,'Main File'!A:O,15,0),0)</f>
        <v>0</v>
      </c>
    </row>
    <row r="28" spans="1:11" x14ac:dyDescent="0.25">
      <c r="A28" s="9">
        <f t="shared" si="0"/>
        <v>43184</v>
      </c>
      <c r="B28" s="28">
        <f>IFERROR(+VLOOKUP("LETFSX"&amp;A28,'Main File'!A:O,6,0),0)</f>
        <v>0.10000020211667753</v>
      </c>
      <c r="C28" s="28">
        <f>IFERROR(+VLOOKUP("LETFSX"&amp;A28,'Main File'!A:O,7,0),0)</f>
        <v>0</v>
      </c>
      <c r="D28" s="28">
        <f>IFERROR(+VLOOKUP("LETFSX"&amp;A28,'Main File'!A:O,8,0),0)</f>
        <v>0</v>
      </c>
      <c r="E28" s="28">
        <f>IFERROR(+VLOOKUP("LETFSX"&amp;A28,'Main File'!A:O,9,0),0)</f>
        <v>0</v>
      </c>
      <c r="F28" s="28">
        <f>IFERROR(+VLOOKUP("LETFSX"&amp;A28,'Main File'!A:O,10,0),0)</f>
        <v>0.10000020211667753</v>
      </c>
      <c r="G28" s="28">
        <f>IFERROR(+VLOOKUP("LETFSX"&amp;A28,'Main File'!A:O,11,0),0)</f>
        <v>0</v>
      </c>
      <c r="H28" s="28">
        <f>IFERROR(+VLOOKUP("LETFSX"&amp;A28,'Main File'!A:O,12,0),0)</f>
        <v>0</v>
      </c>
      <c r="I28" s="28">
        <f>IFERROR(+VLOOKUP("LETFSX"&amp;A28,'Main File'!A:O,13,0),0)</f>
        <v>0</v>
      </c>
      <c r="J28" s="28">
        <f>IFERROR(+VLOOKUP("LETFSX"&amp;A28,'Main File'!A:O,14,0),0)</f>
        <v>0</v>
      </c>
      <c r="K28" s="28">
        <f>IFERROR(+VLOOKUP("LETFSX"&amp;A28,'Main File'!A:O,15,0),0)</f>
        <v>0</v>
      </c>
    </row>
    <row r="29" spans="1:11" x14ac:dyDescent="0.25">
      <c r="A29" s="9">
        <f t="shared" si="0"/>
        <v>43185</v>
      </c>
      <c r="B29" s="28">
        <f>IFERROR(+VLOOKUP("LETFSX"&amp;A29,'Main File'!A:O,6,0),0)</f>
        <v>0.10000047802956838</v>
      </c>
      <c r="C29" s="28">
        <f>IFERROR(+VLOOKUP("LETFSX"&amp;A29,'Main File'!A:O,7,0),0)</f>
        <v>0</v>
      </c>
      <c r="D29" s="28">
        <f>IFERROR(+VLOOKUP("LETFSX"&amp;A29,'Main File'!A:O,8,0),0)</f>
        <v>0</v>
      </c>
      <c r="E29" s="28">
        <f>IFERROR(+VLOOKUP("LETFSX"&amp;A29,'Main File'!A:O,9,0),0)</f>
        <v>0</v>
      </c>
      <c r="F29" s="28">
        <f>IFERROR(+VLOOKUP("LETFSX"&amp;A29,'Main File'!A:O,10,0),0)</f>
        <v>0.10000047802956838</v>
      </c>
      <c r="G29" s="28">
        <f>IFERROR(+VLOOKUP("LETFSX"&amp;A29,'Main File'!A:O,11,0),0)</f>
        <v>0</v>
      </c>
      <c r="H29" s="28">
        <f>IFERROR(+VLOOKUP("LETFSX"&amp;A29,'Main File'!A:O,12,0),0)</f>
        <v>0</v>
      </c>
      <c r="I29" s="28">
        <f>IFERROR(+VLOOKUP("LETFSX"&amp;A29,'Main File'!A:O,13,0),0)</f>
        <v>0</v>
      </c>
      <c r="J29" s="28">
        <f>IFERROR(+VLOOKUP("LETFSX"&amp;A29,'Main File'!A:O,14,0),0)</f>
        <v>0</v>
      </c>
      <c r="K29" s="28">
        <f>IFERROR(+VLOOKUP("LETFSX"&amp;A29,'Main File'!A:O,15,0),0)</f>
        <v>0</v>
      </c>
    </row>
    <row r="30" spans="1:11" x14ac:dyDescent="0.25">
      <c r="A30" s="9">
        <f t="shared" si="0"/>
        <v>43186</v>
      </c>
      <c r="B30" s="28">
        <f>IFERROR(+VLOOKUP("LETFSX"&amp;A30,'Main File'!A:O,6,0),0)</f>
        <v>0</v>
      </c>
      <c r="C30" s="28">
        <f>IFERROR(+VLOOKUP("LETFSX"&amp;A30,'Main File'!A:O,7,0),0)</f>
        <v>0</v>
      </c>
      <c r="D30" s="28">
        <f>IFERROR(+VLOOKUP("LETFSX"&amp;A30,'Main File'!A:O,8,0),0)</f>
        <v>0</v>
      </c>
      <c r="E30" s="28">
        <f>IFERROR(+VLOOKUP("LETFSX"&amp;A30,'Main File'!A:O,9,0),0)</f>
        <v>0</v>
      </c>
      <c r="F30" s="28">
        <f>IFERROR(+VLOOKUP("LETFSX"&amp;A30,'Main File'!A:O,10,0),0)</f>
        <v>0</v>
      </c>
      <c r="G30" s="28">
        <f>IFERROR(+VLOOKUP("LETFSX"&amp;A30,'Main File'!A:O,11,0),0)</f>
        <v>0</v>
      </c>
      <c r="H30" s="28">
        <f>IFERROR(+VLOOKUP("LETFSX"&amp;A30,'Main File'!A:O,12,0),0)</f>
        <v>0</v>
      </c>
      <c r="I30" s="28">
        <f>IFERROR(+VLOOKUP("LETFSX"&amp;A30,'Main File'!A:O,13,0),0)</f>
        <v>0</v>
      </c>
      <c r="J30" s="28">
        <f>IFERROR(+VLOOKUP("LETFSX"&amp;A30,'Main File'!A:O,14,0),0)</f>
        <v>0</v>
      </c>
      <c r="K30" s="28">
        <f>IFERROR(+VLOOKUP("LETFSX"&amp;A30,'Main File'!A:O,15,0),0)</f>
        <v>0</v>
      </c>
    </row>
    <row r="31" spans="1:11" x14ac:dyDescent="0.25">
      <c r="A31" s="9">
        <f t="shared" si="0"/>
        <v>43187</v>
      </c>
      <c r="B31" s="28">
        <f>IFERROR(+VLOOKUP("LETFSX"&amp;A31,'Main File'!A:O,6,0),0)</f>
        <v>0</v>
      </c>
      <c r="C31" s="28">
        <f>IFERROR(+VLOOKUP("LETFSX"&amp;A31,'Main File'!A:O,7,0),0)</f>
        <v>0</v>
      </c>
      <c r="D31" s="28">
        <f>IFERROR(+VLOOKUP("LETFSX"&amp;A31,'Main File'!A:O,8,0),0)</f>
        <v>0</v>
      </c>
      <c r="E31" s="28">
        <f>IFERROR(+VLOOKUP("LETFSX"&amp;A31,'Main File'!A:O,9,0),0)</f>
        <v>0</v>
      </c>
      <c r="F31" s="28">
        <f>IFERROR(+VLOOKUP("LETFSX"&amp;A31,'Main File'!A:O,10,0),0)</f>
        <v>0</v>
      </c>
      <c r="G31" s="28">
        <f>IFERROR(+VLOOKUP("LETFSX"&amp;A31,'Main File'!A:O,11,0),0)</f>
        <v>0</v>
      </c>
      <c r="H31" s="28">
        <f>IFERROR(+VLOOKUP("LETFSX"&amp;A31,'Main File'!A:O,12,0),0)</f>
        <v>0</v>
      </c>
      <c r="I31" s="28">
        <f>IFERROR(+VLOOKUP("LETFSX"&amp;A31,'Main File'!A:O,13,0),0)</f>
        <v>0</v>
      </c>
      <c r="J31" s="28">
        <f>IFERROR(+VLOOKUP("LETFSX"&amp;A31,'Main File'!A:O,14,0),0)</f>
        <v>0</v>
      </c>
      <c r="K31" s="28">
        <f>IFERROR(+VLOOKUP("LETFSX"&amp;A31,'Main File'!A:O,15,0),0)</f>
        <v>0</v>
      </c>
    </row>
    <row r="32" spans="1:11" x14ac:dyDescent="0.25">
      <c r="A32" s="9">
        <f t="shared" si="0"/>
        <v>43188</v>
      </c>
      <c r="B32" s="28">
        <f>IFERROR(+VLOOKUP("LETFSX"&amp;A32,'Main File'!A:O,6,0),0)</f>
        <v>0</v>
      </c>
      <c r="C32" s="28">
        <f>IFERROR(+VLOOKUP("LETFSX"&amp;A32,'Main File'!A:O,7,0),0)</f>
        <v>0</v>
      </c>
      <c r="D32" s="28">
        <f>IFERROR(+VLOOKUP("LETFSX"&amp;A32,'Main File'!A:O,8,0),0)</f>
        <v>0</v>
      </c>
      <c r="E32" s="28">
        <f>IFERROR(+VLOOKUP("LETFSX"&amp;A32,'Main File'!A:O,9,0),0)</f>
        <v>0</v>
      </c>
      <c r="F32" s="28">
        <f>IFERROR(+VLOOKUP("LETFSX"&amp;A32,'Main File'!A:O,10,0),0)</f>
        <v>0</v>
      </c>
      <c r="G32" s="28">
        <f>IFERROR(+VLOOKUP("LETFSX"&amp;A32,'Main File'!A:O,11,0),0)</f>
        <v>0</v>
      </c>
      <c r="H32" s="28">
        <f>IFERROR(+VLOOKUP("LETFSX"&amp;A32,'Main File'!A:O,12,0),0)</f>
        <v>0</v>
      </c>
      <c r="I32" s="28">
        <f>IFERROR(+VLOOKUP("LETFSX"&amp;A32,'Main File'!A:O,13,0),0)</f>
        <v>0</v>
      </c>
      <c r="J32" s="28">
        <f>IFERROR(+VLOOKUP("LETFSX"&amp;A32,'Main File'!A:O,14,0),0)</f>
        <v>0</v>
      </c>
      <c r="K32" s="28">
        <f>IFERROR(+VLOOKUP("LETFSX"&amp;A32,'Main File'!A:O,15,0),0)</f>
        <v>0</v>
      </c>
    </row>
    <row r="33" spans="1:11" x14ac:dyDescent="0.25">
      <c r="A33" s="9">
        <f t="shared" si="0"/>
        <v>43189</v>
      </c>
      <c r="B33" s="28">
        <f>IFERROR(+VLOOKUP("LETFSX"&amp;A33,'Main File'!A:O,6,0),0)</f>
        <v>0</v>
      </c>
      <c r="C33" s="28">
        <f>IFERROR(+VLOOKUP("LETFSX"&amp;A33,'Main File'!A:O,7,0),0)</f>
        <v>0</v>
      </c>
      <c r="D33" s="28">
        <f>IFERROR(+VLOOKUP("LETFSX"&amp;A33,'Main File'!A:O,8,0),0)</f>
        <v>0</v>
      </c>
      <c r="E33" s="28">
        <f>IFERROR(+VLOOKUP("LETFSX"&amp;A33,'Main File'!A:O,9,0),0)</f>
        <v>0</v>
      </c>
      <c r="F33" s="28">
        <f>IFERROR(+VLOOKUP("LETFSX"&amp;A33,'Main File'!A:O,10,0),0)</f>
        <v>0</v>
      </c>
      <c r="G33" s="28">
        <f>IFERROR(+VLOOKUP("LETFSX"&amp;A33,'Main File'!A:O,11,0),0)</f>
        <v>0</v>
      </c>
      <c r="H33" s="28">
        <f>IFERROR(+VLOOKUP("LETFSX"&amp;A33,'Main File'!A:O,12,0),0)</f>
        <v>0</v>
      </c>
      <c r="I33" s="28">
        <f>IFERROR(+VLOOKUP("LETFSX"&amp;A33,'Main File'!A:O,13,0),0)</f>
        <v>0</v>
      </c>
      <c r="J33" s="28">
        <f>IFERROR(+VLOOKUP("LETFSX"&amp;A33,'Main File'!A:O,14,0),0)</f>
        <v>0</v>
      </c>
      <c r="K33" s="28">
        <f>IFERROR(+VLOOKUP("LETFSX"&amp;A33,'Main File'!A:O,15,0),0)</f>
        <v>0</v>
      </c>
    </row>
    <row r="34" spans="1:11" x14ac:dyDescent="0.25">
      <c r="A34" s="9">
        <f t="shared" si="0"/>
        <v>43190</v>
      </c>
      <c r="B34" s="28">
        <f>IFERROR(+VLOOKUP("LETFSX"&amp;A34,'Main File'!A:O,6,0),0)</f>
        <v>0</v>
      </c>
      <c r="C34" s="28">
        <f>IFERROR(+VLOOKUP("LETFSX"&amp;A34,'Main File'!A:O,7,0),0)</f>
        <v>0</v>
      </c>
      <c r="D34" s="28">
        <f>IFERROR(+VLOOKUP("LETFSX"&amp;A34,'Main File'!A:O,8,0),0)</f>
        <v>0</v>
      </c>
      <c r="E34" s="28">
        <f>IFERROR(+VLOOKUP("LETFSX"&amp;A34,'Main File'!A:O,9,0),0)</f>
        <v>0</v>
      </c>
      <c r="F34" s="28">
        <f>IFERROR(+VLOOKUP("LETFSX"&amp;A34,'Main File'!A:O,10,0),0)</f>
        <v>0</v>
      </c>
      <c r="G34" s="28">
        <f>IFERROR(+VLOOKUP("LETFSX"&amp;A34,'Main File'!A:O,11,0),0)</f>
        <v>0</v>
      </c>
      <c r="H34" s="28">
        <f>IFERROR(+VLOOKUP("LETFSX"&amp;A34,'Main File'!A:O,12,0),0)</f>
        <v>0</v>
      </c>
      <c r="I34" s="28">
        <f>IFERROR(+VLOOKUP("LETFSX"&amp;A34,'Main File'!A:O,13,0),0)</f>
        <v>0</v>
      </c>
      <c r="J34" s="28">
        <f>IFERROR(+VLOOKUP("LETFSX"&amp;A34,'Main File'!A:O,14,0),0)</f>
        <v>0</v>
      </c>
      <c r="K34" s="28">
        <f>IFERROR(+VLOOKUP("LETFSX"&amp;A34,'Main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Unit Linked Insurance Scheme(ULIS)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IFERROR(+VLOOKUP("LEULIS"&amp;A4,'Main File'!A:O,6,0),0)</f>
        <v>2.3484005500614562</v>
      </c>
      <c r="C4" s="28">
        <f>IFERROR(+VLOOKUP("LEULIS"&amp;A4,'Main File'!A:O,7,0),0)</f>
        <v>0</v>
      </c>
      <c r="D4" s="28">
        <f>IFERROR(+VLOOKUP("LEULIS"&amp;A4,'Main File'!A:O,8,0),0)</f>
        <v>0</v>
      </c>
      <c r="E4" s="28">
        <f>IFERROR(+VLOOKUP("LEULIS"&amp;A4,'Main File'!A:O,9,0),0)</f>
        <v>0.24811233253064102</v>
      </c>
      <c r="F4" s="28">
        <f>IFERROR(+VLOOKUP("LEULIS"&amp;A4,'Main File'!A:O,10,0),0)</f>
        <v>2.5965128825920973</v>
      </c>
      <c r="G4" s="28">
        <f>IFERROR(+VLOOKUP("LEULIS"&amp;A4,'Main File'!A:O,11,0),0)</f>
        <v>1.268619404176736</v>
      </c>
      <c r="H4" s="28">
        <f>IFERROR(+VLOOKUP("LEULIS"&amp;A4,'Main File'!A:O,12,0),0)</f>
        <v>0</v>
      </c>
      <c r="I4" s="28">
        <f>IFERROR(+VLOOKUP("LEULIS"&amp;A4,'Main File'!A:O,13,0),0)</f>
        <v>0</v>
      </c>
      <c r="J4" s="28">
        <f>IFERROR(+VLOOKUP("LEULIS"&amp;A4,'Main File'!A:O,14,0),0)</f>
        <v>0.2157568425696714</v>
      </c>
      <c r="K4" s="28">
        <f>IFERROR(+VLOOKUP("LEULIS"&amp;A4,'Main File'!A:O,15,0),0)</f>
        <v>1.4843762467464074</v>
      </c>
    </row>
    <row r="5" spans="1:14" x14ac:dyDescent="0.25">
      <c r="A5" s="9">
        <v>43161</v>
      </c>
      <c r="B5" s="28">
        <f>IFERROR(+VLOOKUP("LEULIS"&amp;A5,'Main File'!A:O,6,0),0)</f>
        <v>2.3484009718691423</v>
      </c>
      <c r="C5" s="28">
        <f>IFERROR(+VLOOKUP("LEULIS"&amp;A5,'Main File'!A:O,7,0),0)</f>
        <v>0</v>
      </c>
      <c r="D5" s="28">
        <f>IFERROR(+VLOOKUP("LEULIS"&amp;A5,'Main File'!A:O,8,0),0)</f>
        <v>0</v>
      </c>
      <c r="E5" s="28">
        <f>IFERROR(+VLOOKUP("LEULIS"&amp;A5,'Main File'!A:O,9,0),0)</f>
        <v>0.24811244340188876</v>
      </c>
      <c r="F5" s="28">
        <f>IFERROR(+VLOOKUP("LEULIS"&amp;A5,'Main File'!A:O,10,0),0)</f>
        <v>2.5965134152710312</v>
      </c>
      <c r="G5" s="28">
        <f>IFERROR(+VLOOKUP("LEULIS"&amp;A5,'Main File'!A:O,11,0),0)</f>
        <v>1.2694235204586555</v>
      </c>
      <c r="H5" s="28">
        <f>IFERROR(+VLOOKUP("LEULIS"&amp;A5,'Main File'!A:O,12,0),0)</f>
        <v>0</v>
      </c>
      <c r="I5" s="28">
        <f>IFERROR(+VLOOKUP("LEULIS"&amp;A5,'Main File'!A:O,13,0),0)</f>
        <v>0</v>
      </c>
      <c r="J5" s="28">
        <f>IFERROR(+VLOOKUP("LEULIS"&amp;A5,'Main File'!A:O,14,0),0)</f>
        <v>0.21590435934728056</v>
      </c>
      <c r="K5" s="28">
        <f>IFERROR(+VLOOKUP("LEULIS"&amp;A5,'Main File'!A:O,15,0),0)</f>
        <v>1.4853278798059359</v>
      </c>
    </row>
    <row r="6" spans="1:14" x14ac:dyDescent="0.25">
      <c r="A6" s="9">
        <f>+A5+1</f>
        <v>43162</v>
      </c>
      <c r="B6" s="28">
        <f>IFERROR(+VLOOKUP("LEULIS"&amp;A6,'Main File'!A:O,6,0),0)</f>
        <v>2.3484033057181568</v>
      </c>
      <c r="C6" s="28">
        <f>IFERROR(+VLOOKUP("LEULIS"&amp;A6,'Main File'!A:O,7,0),0)</f>
        <v>0</v>
      </c>
      <c r="D6" s="28">
        <f>IFERROR(+VLOOKUP("LEULIS"&amp;A6,'Main File'!A:O,8,0),0)</f>
        <v>0</v>
      </c>
      <c r="E6" s="28">
        <f>IFERROR(+VLOOKUP("LEULIS"&amp;A6,'Main File'!A:O,9,0),0)</f>
        <v>0.24811302043713382</v>
      </c>
      <c r="F6" s="28">
        <f>IFERROR(+VLOOKUP("LEULIS"&amp;A6,'Main File'!A:O,10,0),0)</f>
        <v>2.5965163261552906</v>
      </c>
      <c r="G6" s="28">
        <f>IFERROR(+VLOOKUP("LEULIS"&amp;A6,'Main File'!A:O,11,0),0)</f>
        <v>1.2694298638235915</v>
      </c>
      <c r="H6" s="28">
        <f>IFERROR(+VLOOKUP("LEULIS"&amp;A6,'Main File'!A:O,12,0),0)</f>
        <v>0</v>
      </c>
      <c r="I6" s="28">
        <f>IFERROR(+VLOOKUP("LEULIS"&amp;A6,'Main File'!A:O,13,0),0)</f>
        <v>0</v>
      </c>
      <c r="J6" s="28">
        <f>IFERROR(+VLOOKUP("LEULIS"&amp;A6,'Main File'!A:O,14,0),0)</f>
        <v>0.21590313842853948</v>
      </c>
      <c r="K6" s="28">
        <f>IFERROR(+VLOOKUP("LEULIS"&amp;A6,'Main File'!A:O,15,0),0)</f>
        <v>1.4853330022521309</v>
      </c>
    </row>
    <row r="7" spans="1:14" x14ac:dyDescent="0.25">
      <c r="A7" s="9">
        <f t="shared" ref="A7:A34" si="0">+A6+1</f>
        <v>43163</v>
      </c>
      <c r="B7" s="28">
        <f>IFERROR(+VLOOKUP("LEULIS"&amp;A7,'Main File'!A:O,6,0),0)</f>
        <v>2.3484054786265607</v>
      </c>
      <c r="C7" s="28">
        <f>IFERROR(+VLOOKUP("LEULIS"&amp;A7,'Main File'!A:O,7,0),0)</f>
        <v>0</v>
      </c>
      <c r="D7" s="28">
        <f>IFERROR(+VLOOKUP("LEULIS"&amp;A7,'Main File'!A:O,8,0),0)</f>
        <v>0</v>
      </c>
      <c r="E7" s="28">
        <f>IFERROR(+VLOOKUP("LEULIS"&amp;A7,'Main File'!A:O,9,0),0)</f>
        <v>0.24811299384077459</v>
      </c>
      <c r="F7" s="28">
        <f>IFERROR(+VLOOKUP("LEULIS"&amp;A7,'Main File'!A:O,10,0),0)</f>
        <v>2.5965184724673351</v>
      </c>
      <c r="G7" s="28">
        <f>IFERROR(+VLOOKUP("LEULIS"&amp;A7,'Main File'!A:O,11,0),0)</f>
        <v>1.2694293606480997</v>
      </c>
      <c r="H7" s="28">
        <f>IFERROR(+VLOOKUP("LEULIS"&amp;A7,'Main File'!A:O,12,0),0)</f>
        <v>0</v>
      </c>
      <c r="I7" s="28">
        <f>IFERROR(+VLOOKUP("LEULIS"&amp;A7,'Main File'!A:O,13,0),0)</f>
        <v>0</v>
      </c>
      <c r="J7" s="28">
        <f>IFERROR(+VLOOKUP("LEULIS"&amp;A7,'Main File'!A:O,14,0),0)</f>
        <v>0.21591542472429157</v>
      </c>
      <c r="K7" s="28">
        <f>IFERROR(+VLOOKUP("LEULIS"&amp;A7,'Main File'!A:O,15,0),0)</f>
        <v>1.4853447853723913</v>
      </c>
    </row>
    <row r="8" spans="1:14" x14ac:dyDescent="0.25">
      <c r="A8" s="9">
        <f t="shared" si="0"/>
        <v>43164</v>
      </c>
      <c r="B8" s="28">
        <f>IFERROR(+VLOOKUP("LEULIS"&amp;A8,'Main File'!A:O,6,0),0)</f>
        <v>2.3490505354808202</v>
      </c>
      <c r="C8" s="28">
        <f>IFERROR(+VLOOKUP("LEULIS"&amp;A8,'Main File'!A:O,7,0),0)</f>
        <v>0</v>
      </c>
      <c r="D8" s="28">
        <f>IFERROR(+VLOOKUP("LEULIS"&amp;A8,'Main File'!A:O,8,0),0)</f>
        <v>0</v>
      </c>
      <c r="E8" s="28">
        <f>IFERROR(+VLOOKUP("LEULIS"&amp;A8,'Main File'!A:O,9,0),0)</f>
        <v>0.24822915288974001</v>
      </c>
      <c r="F8" s="28">
        <f>IFERROR(+VLOOKUP("LEULIS"&amp;A8,'Main File'!A:O,10,0),0)</f>
        <v>2.59727968837056</v>
      </c>
      <c r="G8" s="28">
        <f>IFERROR(+VLOOKUP("LEULIS"&amp;A8,'Main File'!A:O,11,0),0)</f>
        <v>1.2688422481268355</v>
      </c>
      <c r="H8" s="28">
        <f>IFERROR(+VLOOKUP("LEULIS"&amp;A8,'Main File'!A:O,12,0),0)</f>
        <v>0</v>
      </c>
      <c r="I8" s="28">
        <f>IFERROR(+VLOOKUP("LEULIS"&amp;A8,'Main File'!A:O,13,0),0)</f>
        <v>0</v>
      </c>
      <c r="J8" s="28">
        <f>IFERROR(+VLOOKUP("LEULIS"&amp;A8,'Main File'!A:O,14,0),0)</f>
        <v>0.21581121713253967</v>
      </c>
      <c r="K8" s="28">
        <f>IFERROR(+VLOOKUP("LEULIS"&amp;A8,'Main File'!A:O,15,0),0)</f>
        <v>1.4846534652593752</v>
      </c>
    </row>
    <row r="9" spans="1:14" x14ac:dyDescent="0.25">
      <c r="A9" s="9">
        <f t="shared" si="0"/>
        <v>43165</v>
      </c>
      <c r="B9" s="28">
        <f>IFERROR(+VLOOKUP("LEULIS"&amp;A9,'Main File'!A:O,6,0),0)</f>
        <v>2.3498217843183915</v>
      </c>
      <c r="C9" s="28">
        <f>IFERROR(+VLOOKUP("LEULIS"&amp;A9,'Main File'!A:O,7,0),0)</f>
        <v>0</v>
      </c>
      <c r="D9" s="28">
        <f>IFERROR(+VLOOKUP("LEULIS"&amp;A9,'Main File'!A:O,8,0),0)</f>
        <v>0</v>
      </c>
      <c r="E9" s="28">
        <f>IFERROR(+VLOOKUP("LEULIS"&amp;A9,'Main File'!A:O,9,0),0)</f>
        <v>0.24836811824364818</v>
      </c>
      <c r="F9" s="28">
        <f>IFERROR(+VLOOKUP("LEULIS"&amp;A9,'Main File'!A:O,10,0),0)</f>
        <v>2.5981899025620399</v>
      </c>
      <c r="G9" s="28">
        <f>IFERROR(+VLOOKUP("LEULIS"&amp;A9,'Main File'!A:O,11,0),0)</f>
        <v>1.2697635494610771</v>
      </c>
      <c r="H9" s="28">
        <f>IFERROR(+VLOOKUP("LEULIS"&amp;A9,'Main File'!A:O,12,0),0)</f>
        <v>0</v>
      </c>
      <c r="I9" s="28">
        <f>IFERROR(+VLOOKUP("LEULIS"&amp;A9,'Main File'!A:O,13,0),0)</f>
        <v>0</v>
      </c>
      <c r="J9" s="28">
        <f>IFERROR(+VLOOKUP("LEULIS"&amp;A9,'Main File'!A:O,14,0),0)</f>
        <v>0.21597376216670544</v>
      </c>
      <c r="K9" s="28">
        <f>IFERROR(+VLOOKUP("LEULIS"&amp;A9,'Main File'!A:O,15,0),0)</f>
        <v>1.4857373116277826</v>
      </c>
    </row>
    <row r="10" spans="1:14" x14ac:dyDescent="0.25">
      <c r="A10" s="9">
        <f t="shared" si="0"/>
        <v>43166</v>
      </c>
      <c r="B10" s="28">
        <f>IFERROR(+VLOOKUP("LEULIS"&amp;A10,'Main File'!A:O,6,0),0)</f>
        <v>2.3506620049953701</v>
      </c>
      <c r="C10" s="28">
        <f>IFERROR(+VLOOKUP("LEULIS"&amp;A10,'Main File'!A:O,7,0),0)</f>
        <v>0</v>
      </c>
      <c r="D10" s="28">
        <f>IFERROR(+VLOOKUP("LEULIS"&amp;A10,'Main File'!A:O,8,0),0)</f>
        <v>0</v>
      </c>
      <c r="E10" s="28">
        <f>IFERROR(+VLOOKUP("LEULIS"&amp;A10,'Main File'!A:O,9,0),0)</f>
        <v>0.24851947125569063</v>
      </c>
      <c r="F10" s="28">
        <f>IFERROR(+VLOOKUP("LEULIS"&amp;A10,'Main File'!A:O,10,0),0)</f>
        <v>2.5991814762510606</v>
      </c>
      <c r="G10" s="28">
        <f>IFERROR(+VLOOKUP("LEULIS"&amp;A10,'Main File'!A:O,11,0),0)</f>
        <v>1.2704997760006265</v>
      </c>
      <c r="H10" s="28">
        <f>IFERROR(+VLOOKUP("LEULIS"&amp;A10,'Main File'!A:O,12,0),0)</f>
        <v>0</v>
      </c>
      <c r="I10" s="28">
        <f>IFERROR(+VLOOKUP("LEULIS"&amp;A10,'Main File'!A:O,13,0),0)</f>
        <v>0</v>
      </c>
      <c r="J10" s="28">
        <f>IFERROR(+VLOOKUP("LEULIS"&amp;A10,'Main File'!A:O,14,0),0)</f>
        <v>0.21610050080172327</v>
      </c>
      <c r="K10" s="28">
        <f>IFERROR(+VLOOKUP("LEULIS"&amp;A10,'Main File'!A:O,15,0),0)</f>
        <v>1.4866002768023496</v>
      </c>
    </row>
    <row r="11" spans="1:14" x14ac:dyDescent="0.25">
      <c r="A11" s="9">
        <f t="shared" si="0"/>
        <v>43167</v>
      </c>
      <c r="B11" s="28">
        <f>IFERROR(+VLOOKUP("LEULIS"&amp;A11,'Main File'!A:O,6,0),0)</f>
        <v>2.3500677627852804</v>
      </c>
      <c r="C11" s="28">
        <f>IFERROR(+VLOOKUP("LEULIS"&amp;A11,'Main File'!A:O,7,0),0)</f>
        <v>0</v>
      </c>
      <c r="D11" s="28">
        <f>IFERROR(+VLOOKUP("LEULIS"&amp;A11,'Main File'!A:O,8,0),0)</f>
        <v>0</v>
      </c>
      <c r="E11" s="28">
        <f>IFERROR(+VLOOKUP("LEULIS"&amp;A11,'Main File'!A:O,9,0),0)</f>
        <v>0.24841242784617057</v>
      </c>
      <c r="F11" s="28">
        <f>IFERROR(+VLOOKUP("LEULIS"&amp;A11,'Main File'!A:O,10,0),0)</f>
        <v>2.598480190631451</v>
      </c>
      <c r="G11" s="28">
        <f>IFERROR(+VLOOKUP("LEULIS"&amp;A11,'Main File'!A:O,11,0),0)</f>
        <v>1.2723649452265282</v>
      </c>
      <c r="H11" s="28">
        <f>IFERROR(+VLOOKUP("LEULIS"&amp;A11,'Main File'!A:O,12,0),0)</f>
        <v>0</v>
      </c>
      <c r="I11" s="28">
        <f>IFERROR(+VLOOKUP("LEULIS"&amp;A11,'Main File'!A:O,13,0),0)</f>
        <v>0</v>
      </c>
      <c r="J11" s="28">
        <f>IFERROR(+VLOOKUP("LEULIS"&amp;A11,'Main File'!A:O,14,0),0)</f>
        <v>0.21643699649022671</v>
      </c>
      <c r="K11" s="28">
        <f>IFERROR(+VLOOKUP("LEULIS"&amp;A11,'Main File'!A:O,15,0),0)</f>
        <v>1.4888019417167548</v>
      </c>
    </row>
    <row r="12" spans="1:14" x14ac:dyDescent="0.25">
      <c r="A12" s="9">
        <f t="shared" si="0"/>
        <v>43168</v>
      </c>
      <c r="B12" s="28">
        <f>IFERROR(+VLOOKUP("LEULIS"&amp;A12,'Main File'!A:O,6,0),0)</f>
        <v>2.3502764565248047</v>
      </c>
      <c r="C12" s="28">
        <f>IFERROR(+VLOOKUP("LEULIS"&amp;A12,'Main File'!A:O,7,0),0)</f>
        <v>0</v>
      </c>
      <c r="D12" s="28">
        <f>IFERROR(+VLOOKUP("LEULIS"&amp;A12,'Main File'!A:O,8,0),0)</f>
        <v>0</v>
      </c>
      <c r="E12" s="28">
        <f>IFERROR(+VLOOKUP("LEULIS"&amp;A12,'Main File'!A:O,9,0),0)</f>
        <v>0.24845007704636601</v>
      </c>
      <c r="F12" s="28">
        <f>IFERROR(+VLOOKUP("LEULIS"&amp;A12,'Main File'!A:O,10,0),0)</f>
        <v>2.5987265335711704</v>
      </c>
      <c r="G12" s="28">
        <f>IFERROR(+VLOOKUP("LEULIS"&amp;A12,'Main File'!A:O,11,0),0)</f>
        <v>1.2712985912288988</v>
      </c>
      <c r="H12" s="28">
        <f>IFERROR(+VLOOKUP("LEULIS"&amp;A12,'Main File'!A:O,12,0),0)</f>
        <v>0</v>
      </c>
      <c r="I12" s="28">
        <f>IFERROR(+VLOOKUP("LEULIS"&amp;A12,'Main File'!A:O,13,0),0)</f>
        <v>0</v>
      </c>
      <c r="J12" s="28">
        <f>IFERROR(+VLOOKUP("LEULIS"&amp;A12,'Main File'!A:O,14,0),0)</f>
        <v>0.21624470010910887</v>
      </c>
      <c r="K12" s="28">
        <f>IFERROR(+VLOOKUP("LEULIS"&amp;A12,'Main File'!A:O,15,0),0)</f>
        <v>1.4875432913380076</v>
      </c>
    </row>
    <row r="13" spans="1:14" x14ac:dyDescent="0.25">
      <c r="A13" s="9">
        <f t="shared" si="0"/>
        <v>43169</v>
      </c>
      <c r="B13" s="28">
        <f>IFERROR(+VLOOKUP("LEULIS"&amp;A13,'Main File'!A:O,6,0),0)</f>
        <v>2.3502997912690464</v>
      </c>
      <c r="C13" s="28">
        <f>IFERROR(+VLOOKUP("LEULIS"&amp;A13,'Main File'!A:O,7,0),0)</f>
        <v>0</v>
      </c>
      <c r="D13" s="28">
        <f>IFERROR(+VLOOKUP("LEULIS"&amp;A13,'Main File'!A:O,8,0),0)</f>
        <v>0</v>
      </c>
      <c r="E13" s="28">
        <f>IFERROR(+VLOOKUP("LEULIS"&amp;A13,'Main File'!A:O,9,0),0)</f>
        <v>0.24845443718699006</v>
      </c>
      <c r="F13" s="28">
        <f>IFERROR(+VLOOKUP("LEULIS"&amp;A13,'Main File'!A:O,10,0),0)</f>
        <v>2.5987542284560363</v>
      </c>
      <c r="G13" s="28">
        <f>IFERROR(+VLOOKUP("LEULIS"&amp;A13,'Main File'!A:O,11,0),0)</f>
        <v>1.2717261384127976</v>
      </c>
      <c r="H13" s="28">
        <f>IFERROR(+VLOOKUP("LEULIS"&amp;A13,'Main File'!A:O,12,0),0)</f>
        <v>0</v>
      </c>
      <c r="I13" s="28">
        <f>IFERROR(+VLOOKUP("LEULIS"&amp;A13,'Main File'!A:O,13,0),0)</f>
        <v>0</v>
      </c>
      <c r="J13" s="28">
        <f>IFERROR(+VLOOKUP("LEULIS"&amp;A13,'Main File'!A:O,14,0),0)</f>
        <v>0.21631250201927477</v>
      </c>
      <c r="K13" s="28">
        <f>IFERROR(+VLOOKUP("LEULIS"&amp;A13,'Main File'!A:O,15,0),0)</f>
        <v>1.4880386404320722</v>
      </c>
    </row>
    <row r="14" spans="1:14" x14ac:dyDescent="0.25">
      <c r="A14" s="9">
        <f t="shared" si="0"/>
        <v>43170</v>
      </c>
      <c r="B14" s="28">
        <f>IFERROR(+VLOOKUP("LEULIS"&amp;A14,'Main File'!A:O,6,0),0)</f>
        <v>2.3503024635845429</v>
      </c>
      <c r="C14" s="28">
        <f>IFERROR(+VLOOKUP("LEULIS"&amp;A14,'Main File'!A:O,7,0),0)</f>
        <v>0</v>
      </c>
      <c r="D14" s="28">
        <f>IFERROR(+VLOOKUP("LEULIS"&amp;A14,'Main File'!A:O,8,0),0)</f>
        <v>0</v>
      </c>
      <c r="E14" s="28">
        <f>IFERROR(+VLOOKUP("LEULIS"&amp;A14,'Main File'!A:O,9,0),0)</f>
        <v>0.24845491901163128</v>
      </c>
      <c r="F14" s="28">
        <f>IFERROR(+VLOOKUP("LEULIS"&amp;A14,'Main File'!A:O,10,0),0)</f>
        <v>2.5987573825961743</v>
      </c>
      <c r="G14" s="28">
        <f>IFERROR(+VLOOKUP("LEULIS"&amp;A14,'Main File'!A:O,11,0),0)</f>
        <v>1.2717273896128578</v>
      </c>
      <c r="H14" s="28">
        <f>IFERROR(+VLOOKUP("LEULIS"&amp;A14,'Main File'!A:O,12,0),0)</f>
        <v>0</v>
      </c>
      <c r="I14" s="28">
        <f>IFERROR(+VLOOKUP("LEULIS"&amp;A14,'Main File'!A:O,13,0),0)</f>
        <v>0</v>
      </c>
      <c r="J14" s="28">
        <f>IFERROR(+VLOOKUP("LEULIS"&amp;A14,'Main File'!A:O,14,0),0)</f>
        <v>0.21631154561410457</v>
      </c>
      <c r="K14" s="28">
        <f>IFERROR(+VLOOKUP("LEULIS"&amp;A14,'Main File'!A:O,15,0),0)</f>
        <v>1.4880389352269623</v>
      </c>
    </row>
    <row r="15" spans="1:14" x14ac:dyDescent="0.25">
      <c r="A15" s="9">
        <f t="shared" si="0"/>
        <v>43171</v>
      </c>
      <c r="B15" s="28">
        <f>IFERROR(+VLOOKUP("LEULIS"&amp;A15,'Main File'!A:O,6,0),0)</f>
        <v>2.3497904164663947</v>
      </c>
      <c r="C15" s="28">
        <f>IFERROR(+VLOOKUP("LEULIS"&amp;A15,'Main File'!A:O,7,0),0)</f>
        <v>0</v>
      </c>
      <c r="D15" s="28">
        <f>IFERROR(+VLOOKUP("LEULIS"&amp;A15,'Main File'!A:O,8,0),0)</f>
        <v>0</v>
      </c>
      <c r="E15" s="28">
        <f>IFERROR(+VLOOKUP("LEULIS"&amp;A15,'Main File'!A:O,9,0),0)</f>
        <v>0.24836259230918198</v>
      </c>
      <c r="F15" s="28">
        <f>IFERROR(+VLOOKUP("LEULIS"&amp;A15,'Main File'!A:O,10,0),0)</f>
        <v>2.5981530087755766</v>
      </c>
      <c r="G15" s="28">
        <f>IFERROR(+VLOOKUP("LEULIS"&amp;A15,'Main File'!A:O,11,0),0)</f>
        <v>1.2721186233208372</v>
      </c>
      <c r="H15" s="28">
        <f>IFERROR(+VLOOKUP("LEULIS"&amp;A15,'Main File'!A:O,12,0),0)</f>
        <v>0</v>
      </c>
      <c r="I15" s="28">
        <f>IFERROR(+VLOOKUP("LEULIS"&amp;A15,'Main File'!A:O,13,0),0)</f>
        <v>0</v>
      </c>
      <c r="J15" s="28">
        <f>IFERROR(+VLOOKUP("LEULIS"&amp;A15,'Main File'!A:O,14,0),0)</f>
        <v>0.21638648259961232</v>
      </c>
      <c r="K15" s="28">
        <f>IFERROR(+VLOOKUP("LEULIS"&amp;A15,'Main File'!A:O,15,0),0)</f>
        <v>1.4885051059204495</v>
      </c>
    </row>
    <row r="16" spans="1:14" x14ac:dyDescent="0.25">
      <c r="A16" s="9">
        <f t="shared" si="0"/>
        <v>43172</v>
      </c>
      <c r="B16" s="28">
        <f>IFERROR(+VLOOKUP("LEULIS"&amp;A16,'Main File'!A:O,6,0),0)</f>
        <v>2.3490964915649868</v>
      </c>
      <c r="C16" s="28">
        <f>IFERROR(+VLOOKUP("LEULIS"&amp;A16,'Main File'!A:O,7,0),0)</f>
        <v>0</v>
      </c>
      <c r="D16" s="28">
        <f>IFERROR(+VLOOKUP("LEULIS"&amp;A16,'Main File'!A:O,8,0),0)</f>
        <v>0</v>
      </c>
      <c r="E16" s="28">
        <f>IFERROR(+VLOOKUP("LEULIS"&amp;A16,'Main File'!A:O,9,0),0)</f>
        <v>0.24823776883749521</v>
      </c>
      <c r="F16" s="28">
        <f>IFERROR(+VLOOKUP("LEULIS"&amp;A16,'Main File'!A:O,10,0),0)</f>
        <v>2.5973342604024818</v>
      </c>
      <c r="G16" s="28">
        <f>IFERROR(+VLOOKUP("LEULIS"&amp;A16,'Main File'!A:O,11,0),0)</f>
        <v>1.271810457422291</v>
      </c>
      <c r="H16" s="28">
        <f>IFERROR(+VLOOKUP("LEULIS"&amp;A16,'Main File'!A:O,12,0),0)</f>
        <v>0</v>
      </c>
      <c r="I16" s="28">
        <f>IFERROR(+VLOOKUP("LEULIS"&amp;A16,'Main File'!A:O,13,0),0)</f>
        <v>0</v>
      </c>
      <c r="J16" s="28">
        <f>IFERROR(+VLOOKUP("LEULIS"&amp;A16,'Main File'!A:O,14,0),0)</f>
        <v>0.21632958281846401</v>
      </c>
      <c r="K16" s="28">
        <f>IFERROR(+VLOOKUP("LEULIS"&amp;A16,'Main File'!A:O,15,0),0)</f>
        <v>1.488140040240755</v>
      </c>
    </row>
    <row r="17" spans="1:11" x14ac:dyDescent="0.25">
      <c r="A17" s="9">
        <f t="shared" si="0"/>
        <v>43173</v>
      </c>
      <c r="B17" s="28">
        <f>IFERROR(+VLOOKUP("LEULIS"&amp;A17,'Main File'!A:O,6,0),0)</f>
        <v>2.3494504357787371</v>
      </c>
      <c r="C17" s="28">
        <f>IFERROR(+VLOOKUP("LEULIS"&amp;A17,'Main File'!A:O,7,0),0)</f>
        <v>0</v>
      </c>
      <c r="D17" s="28">
        <f>IFERROR(+VLOOKUP("LEULIS"&amp;A17,'Main File'!A:O,8,0),0)</f>
        <v>0</v>
      </c>
      <c r="E17" s="28">
        <f>IFERROR(+VLOOKUP("LEULIS"&amp;A17,'Main File'!A:O,9,0),0)</f>
        <v>0.24830136841894984</v>
      </c>
      <c r="F17" s="28">
        <f>IFERROR(+VLOOKUP("LEULIS"&amp;A17,'Main File'!A:O,10,0),0)</f>
        <v>2.5977518041976868</v>
      </c>
      <c r="G17" s="28">
        <f>IFERROR(+VLOOKUP("LEULIS"&amp;A17,'Main File'!A:O,11,0),0)</f>
        <v>1.2703061775301911</v>
      </c>
      <c r="H17" s="28">
        <f>IFERROR(+VLOOKUP("LEULIS"&amp;A17,'Main File'!A:O,12,0),0)</f>
        <v>0</v>
      </c>
      <c r="I17" s="28">
        <f>IFERROR(+VLOOKUP("LEULIS"&amp;A17,'Main File'!A:O,13,0),0)</f>
        <v>0</v>
      </c>
      <c r="J17" s="28">
        <f>IFERROR(+VLOOKUP("LEULIS"&amp;A17,'Main File'!A:O,14,0),0)</f>
        <v>0.21605825361605996</v>
      </c>
      <c r="K17" s="28">
        <f>IFERROR(+VLOOKUP("LEULIS"&amp;A17,'Main File'!A:O,15,0),0)</f>
        <v>1.4863644311462512</v>
      </c>
    </row>
    <row r="18" spans="1:11" x14ac:dyDescent="0.25">
      <c r="A18" s="9">
        <f t="shared" si="0"/>
        <v>43174</v>
      </c>
      <c r="B18" s="28">
        <f>IFERROR(+VLOOKUP("LEULIS"&amp;A18,'Main File'!A:O,6,0),0)</f>
        <v>2.3494410901361231</v>
      </c>
      <c r="C18" s="28">
        <f>IFERROR(+VLOOKUP("LEULIS"&amp;A18,'Main File'!A:O,7,0),0)</f>
        <v>0</v>
      </c>
      <c r="D18" s="28">
        <f>IFERROR(+VLOOKUP("LEULIS"&amp;A18,'Main File'!A:O,8,0),0)</f>
        <v>0</v>
      </c>
      <c r="E18" s="28">
        <f>IFERROR(+VLOOKUP("LEULIS"&amp;A18,'Main File'!A:O,9,0),0)</f>
        <v>0.24829974412984443</v>
      </c>
      <c r="F18" s="28">
        <f>IFERROR(+VLOOKUP("LEULIS"&amp;A18,'Main File'!A:O,10,0),0)</f>
        <v>2.5977408342659674</v>
      </c>
      <c r="G18" s="28">
        <f>IFERROR(+VLOOKUP("LEULIS"&amp;A18,'Main File'!A:O,11,0),0)</f>
        <v>1.2711473279664205</v>
      </c>
      <c r="H18" s="28">
        <f>IFERROR(+VLOOKUP("LEULIS"&amp;A18,'Main File'!A:O,12,0),0)</f>
        <v>0</v>
      </c>
      <c r="I18" s="28">
        <f>IFERROR(+VLOOKUP("LEULIS"&amp;A18,'Main File'!A:O,13,0),0)</f>
        <v>0</v>
      </c>
      <c r="J18" s="28">
        <f>IFERROR(+VLOOKUP("LEULIS"&amp;A18,'Main File'!A:O,14,0),0)</f>
        <v>0.21621150500944378</v>
      </c>
      <c r="K18" s="28">
        <f>IFERROR(+VLOOKUP("LEULIS"&amp;A18,'Main File'!A:O,15,0),0)</f>
        <v>1.4873588329758642</v>
      </c>
    </row>
    <row r="19" spans="1:11" x14ac:dyDescent="0.25">
      <c r="A19" s="9">
        <f t="shared" si="0"/>
        <v>43175</v>
      </c>
      <c r="B19" s="28">
        <f>IFERROR(+VLOOKUP("LEULIS"&amp;A19,'Main File'!A:O,6,0),0)</f>
        <v>2.3494467820178762</v>
      </c>
      <c r="C19" s="28">
        <f>IFERROR(+VLOOKUP("LEULIS"&amp;A19,'Main File'!A:O,7,0),0)</f>
        <v>0</v>
      </c>
      <c r="D19" s="28">
        <f>IFERROR(+VLOOKUP("LEULIS"&amp;A19,'Main File'!A:O,8,0),0)</f>
        <v>0</v>
      </c>
      <c r="E19" s="28">
        <f>IFERROR(+VLOOKUP("LEULIS"&amp;A19,'Main File'!A:O,9,0),0)</f>
        <v>0.24830060824082389</v>
      </c>
      <c r="F19" s="28">
        <f>IFERROR(+VLOOKUP("LEULIS"&amp;A19,'Main File'!A:O,10,0),0)</f>
        <v>2.5977473902587001</v>
      </c>
      <c r="G19" s="28">
        <f>IFERROR(+VLOOKUP("LEULIS"&amp;A19,'Main File'!A:O,11,0),0)</f>
        <v>1.2721006123614957</v>
      </c>
      <c r="H19" s="28">
        <f>IFERROR(+VLOOKUP("LEULIS"&amp;A19,'Main File'!A:O,12,0),0)</f>
        <v>0</v>
      </c>
      <c r="I19" s="28">
        <f>IFERROR(+VLOOKUP("LEULIS"&amp;A19,'Main File'!A:O,13,0),0)</f>
        <v>0</v>
      </c>
      <c r="J19" s="28">
        <f>IFERROR(+VLOOKUP("LEULIS"&amp;A19,'Main File'!A:O,14,0),0)</f>
        <v>0.21638005192631829</v>
      </c>
      <c r="K19" s="28">
        <f>IFERROR(+VLOOKUP("LEULIS"&amp;A19,'Main File'!A:O,15,0),0)</f>
        <v>1.4884806642878141</v>
      </c>
    </row>
    <row r="20" spans="1:11" x14ac:dyDescent="0.25">
      <c r="A20" s="9">
        <f t="shared" si="0"/>
        <v>43176</v>
      </c>
      <c r="B20" s="28">
        <f>IFERROR(+VLOOKUP("LEULIS"&amp;A20,'Main File'!A:O,6,0),0)</f>
        <v>2.3495006634748812</v>
      </c>
      <c r="C20" s="28">
        <f>IFERROR(+VLOOKUP("LEULIS"&amp;A20,'Main File'!A:O,7,0),0)</f>
        <v>0</v>
      </c>
      <c r="D20" s="28">
        <f>IFERROR(+VLOOKUP("LEULIS"&amp;A20,'Main File'!A:O,8,0),0)</f>
        <v>0</v>
      </c>
      <c r="E20" s="28">
        <f>IFERROR(+VLOOKUP("LEULIS"&amp;A20,'Main File'!A:O,9,0),0)</f>
        <v>0.2483103455714552</v>
      </c>
      <c r="F20" s="28">
        <f>IFERROR(+VLOOKUP("LEULIS"&amp;A20,'Main File'!A:O,10,0),0)</f>
        <v>2.5978110090463362</v>
      </c>
      <c r="G20" s="28">
        <f>IFERROR(+VLOOKUP("LEULIS"&amp;A20,'Main File'!A:O,11,0),0)</f>
        <v>1.2733183879813783</v>
      </c>
      <c r="H20" s="28">
        <f>IFERROR(+VLOOKUP("LEULIS"&amp;A20,'Main File'!A:O,12,0),0)</f>
        <v>0</v>
      </c>
      <c r="I20" s="28">
        <f>IFERROR(+VLOOKUP("LEULIS"&amp;A20,'Main File'!A:O,13,0),0)</f>
        <v>0</v>
      </c>
      <c r="J20" s="28">
        <f>IFERROR(+VLOOKUP("LEULIS"&amp;A20,'Main File'!A:O,14,0),0)</f>
        <v>0.21660108413436877</v>
      </c>
      <c r="K20" s="28">
        <f>IFERROR(+VLOOKUP("LEULIS"&amp;A20,'Main File'!A:O,15,0),0)</f>
        <v>1.4899194721157472</v>
      </c>
    </row>
    <row r="21" spans="1:11" x14ac:dyDescent="0.25">
      <c r="A21" s="9">
        <f t="shared" si="0"/>
        <v>43177</v>
      </c>
      <c r="B21" s="28">
        <f>IFERROR(+VLOOKUP("LEULIS"&amp;A21,'Main File'!A:O,6,0),0)</f>
        <v>2.3495038392112071</v>
      </c>
      <c r="C21" s="28">
        <f>IFERROR(+VLOOKUP("LEULIS"&amp;A21,'Main File'!A:O,7,0),0)</f>
        <v>0</v>
      </c>
      <c r="D21" s="28">
        <f>IFERROR(+VLOOKUP("LEULIS"&amp;A21,'Main File'!A:O,8,0),0)</f>
        <v>0</v>
      </c>
      <c r="E21" s="28">
        <f>IFERROR(+VLOOKUP("LEULIS"&amp;A21,'Main File'!A:O,9,0),0)</f>
        <v>0.24831100888087601</v>
      </c>
      <c r="F21" s="28">
        <f>IFERROR(+VLOOKUP("LEULIS"&amp;A21,'Main File'!A:O,10,0),0)</f>
        <v>2.5978148480920833</v>
      </c>
      <c r="G21" s="28">
        <f>IFERROR(+VLOOKUP("LEULIS"&amp;A21,'Main File'!A:O,11,0),0)</f>
        <v>1.2733211732140466</v>
      </c>
      <c r="H21" s="28">
        <f>IFERROR(+VLOOKUP("LEULIS"&amp;A21,'Main File'!A:O,12,0),0)</f>
        <v>0</v>
      </c>
      <c r="I21" s="28">
        <f>IFERROR(+VLOOKUP("LEULIS"&amp;A21,'Main File'!A:O,13,0),0)</f>
        <v>0</v>
      </c>
      <c r="J21" s="28">
        <f>IFERROR(+VLOOKUP("LEULIS"&amp;A21,'Main File'!A:O,14,0),0)</f>
        <v>0.21660155792350214</v>
      </c>
      <c r="K21" s="28">
        <f>IFERROR(+VLOOKUP("LEULIS"&amp;A21,'Main File'!A:O,15,0),0)</f>
        <v>1.4899227311375487</v>
      </c>
    </row>
    <row r="22" spans="1:11" x14ac:dyDescent="0.25">
      <c r="A22" s="9">
        <f t="shared" si="0"/>
        <v>43178</v>
      </c>
      <c r="B22" s="28">
        <f>IFERROR(+VLOOKUP("LEULIS"&amp;A22,'Main File'!A:O,6,0),0)</f>
        <v>2.3507445439220396</v>
      </c>
      <c r="C22" s="28">
        <f>IFERROR(+VLOOKUP("LEULIS"&amp;A22,'Main File'!A:O,7,0),0)</f>
        <v>0</v>
      </c>
      <c r="D22" s="28">
        <f>IFERROR(+VLOOKUP("LEULIS"&amp;A22,'Main File'!A:O,8,0),0)</f>
        <v>0</v>
      </c>
      <c r="E22" s="28">
        <f>IFERROR(+VLOOKUP("LEULIS"&amp;A22,'Main File'!A:O,9,0),0)</f>
        <v>0.24853438180400272</v>
      </c>
      <c r="F22" s="28">
        <f>IFERROR(+VLOOKUP("LEULIS"&amp;A22,'Main File'!A:O,10,0),0)</f>
        <v>2.5992789257260425</v>
      </c>
      <c r="G22" s="28">
        <f>IFERROR(+VLOOKUP("LEULIS"&amp;A22,'Main File'!A:O,11,0),0)</f>
        <v>1.2723637382355939</v>
      </c>
      <c r="H22" s="28">
        <f>IFERROR(+VLOOKUP("LEULIS"&amp;A22,'Main File'!A:O,12,0),0)</f>
        <v>0</v>
      </c>
      <c r="I22" s="28">
        <f>IFERROR(+VLOOKUP("LEULIS"&amp;A22,'Main File'!A:O,13,0),0)</f>
        <v>0</v>
      </c>
      <c r="J22" s="28">
        <f>IFERROR(+VLOOKUP("LEULIS"&amp;A22,'Main File'!A:O,14,0),0)</f>
        <v>0.21642700041509438</v>
      </c>
      <c r="K22" s="28">
        <f>IFERROR(+VLOOKUP("LEULIS"&amp;A22,'Main File'!A:O,15,0),0)</f>
        <v>1.4887907386506882</v>
      </c>
    </row>
    <row r="23" spans="1:11" x14ac:dyDescent="0.25">
      <c r="A23" s="9">
        <f t="shared" si="0"/>
        <v>43179</v>
      </c>
      <c r="B23" s="28">
        <f>IFERROR(+VLOOKUP("LEULIS"&amp;A23,'Main File'!A:O,6,0),0)</f>
        <v>2.350757906714446</v>
      </c>
      <c r="C23" s="28">
        <f>IFERROR(+VLOOKUP("LEULIS"&amp;A23,'Main File'!A:O,7,0),0)</f>
        <v>0</v>
      </c>
      <c r="D23" s="28">
        <f>IFERROR(+VLOOKUP("LEULIS"&amp;A23,'Main File'!A:O,8,0),0)</f>
        <v>0</v>
      </c>
      <c r="E23" s="28">
        <f>IFERROR(+VLOOKUP("LEULIS"&amp;A23,'Main File'!A:O,9,0),0)</f>
        <v>0.24853663321564778</v>
      </c>
      <c r="F23" s="28">
        <f>IFERROR(+VLOOKUP("LEULIS"&amp;A23,'Main File'!A:O,10,0),0)</f>
        <v>2.599294539930094</v>
      </c>
      <c r="G23" s="28">
        <f>IFERROR(+VLOOKUP("LEULIS"&amp;A23,'Main File'!A:O,11,0),0)</f>
        <v>1.2747845280099281</v>
      </c>
      <c r="H23" s="28">
        <f>IFERROR(+VLOOKUP("LEULIS"&amp;A23,'Main File'!A:O,12,0),0)</f>
        <v>0</v>
      </c>
      <c r="I23" s="28">
        <f>IFERROR(+VLOOKUP("LEULIS"&amp;A23,'Main File'!A:O,13,0),0)</f>
        <v>0</v>
      </c>
      <c r="J23" s="28">
        <f>IFERROR(+VLOOKUP("LEULIS"&amp;A23,'Main File'!A:O,14,0),0)</f>
        <v>0.21687458251272301</v>
      </c>
      <c r="K23" s="28">
        <f>IFERROR(+VLOOKUP("LEULIS"&amp;A23,'Main File'!A:O,15,0),0)</f>
        <v>1.4916591105226511</v>
      </c>
    </row>
    <row r="24" spans="1:11" x14ac:dyDescent="0.25">
      <c r="A24" s="9">
        <f t="shared" si="0"/>
        <v>43180</v>
      </c>
      <c r="B24" s="28">
        <f>IFERROR(+VLOOKUP("LEULIS"&amp;A24,'Main File'!A:O,6,0),0)</f>
        <v>2.1342138489551661</v>
      </c>
      <c r="C24" s="28">
        <f>IFERROR(+VLOOKUP("LEULIS"&amp;A24,'Main File'!A:O,7,0),0)</f>
        <v>0</v>
      </c>
      <c r="D24" s="28">
        <f>IFERROR(+VLOOKUP("LEULIS"&amp;A24,'Main File'!A:O,8,0),0)</f>
        <v>0</v>
      </c>
      <c r="E24" s="28">
        <f>IFERROR(+VLOOKUP("LEULIS"&amp;A24,'Main File'!A:O,9,0),0)</f>
        <v>0.2095587339921956</v>
      </c>
      <c r="F24" s="28">
        <f>IFERROR(+VLOOKUP("LEULIS"&amp;A24,'Main File'!A:O,10,0),0)</f>
        <v>2.3437725829473619</v>
      </c>
      <c r="G24" s="28">
        <f>IFERROR(+VLOOKUP("LEULIS"&amp;A24,'Main File'!A:O,11,0),0)</f>
        <v>1.0583861226970319</v>
      </c>
      <c r="H24" s="28">
        <f>IFERROR(+VLOOKUP("LEULIS"&amp;A24,'Main File'!A:O,12,0),0)</f>
        <v>0</v>
      </c>
      <c r="I24" s="28">
        <f>IFERROR(+VLOOKUP("LEULIS"&amp;A24,'Main File'!A:O,13,0),0)</f>
        <v>0</v>
      </c>
      <c r="J24" s="28">
        <f>IFERROR(+VLOOKUP("LEULIS"&amp;A24,'Main File'!A:O,14,0),0)</f>
        <v>0.17790605967769935</v>
      </c>
      <c r="K24" s="28">
        <f>IFERROR(+VLOOKUP("LEULIS"&amp;A24,'Main File'!A:O,15,0),0)</f>
        <v>1.2362921823747313</v>
      </c>
    </row>
    <row r="25" spans="1:11" x14ac:dyDescent="0.25">
      <c r="A25" s="9">
        <f t="shared" si="0"/>
        <v>43181</v>
      </c>
      <c r="B25" s="28">
        <f>IFERROR(+VLOOKUP("LEULIS"&amp;A25,'Main File'!A:O,6,0),0)</f>
        <v>2.3510126600536818</v>
      </c>
      <c r="C25" s="28">
        <f>IFERROR(+VLOOKUP("LEULIS"&amp;A25,'Main File'!A:O,7,0),0)</f>
        <v>0</v>
      </c>
      <c r="D25" s="28">
        <f>IFERROR(+VLOOKUP("LEULIS"&amp;A25,'Main File'!A:O,8,0),0)</f>
        <v>0</v>
      </c>
      <c r="E25" s="28">
        <f>IFERROR(+VLOOKUP("LEULIS"&amp;A25,'Main File'!A:O,9,0),0)</f>
        <v>0.24858257308040071</v>
      </c>
      <c r="F25" s="28">
        <f>IFERROR(+VLOOKUP("LEULIS"&amp;A25,'Main File'!A:O,10,0),0)</f>
        <v>2.5995952331340826</v>
      </c>
      <c r="G25" s="28">
        <f>IFERROR(+VLOOKUP("LEULIS"&amp;A25,'Main File'!A:O,11,0),0)</f>
        <v>1.273635301442855</v>
      </c>
      <c r="H25" s="28">
        <f>IFERROR(+VLOOKUP("LEULIS"&amp;A25,'Main File'!A:O,12,0),0)</f>
        <v>0</v>
      </c>
      <c r="I25" s="28">
        <f>IFERROR(+VLOOKUP("LEULIS"&amp;A25,'Main File'!A:O,13,0),0)</f>
        <v>0</v>
      </c>
      <c r="J25" s="28">
        <f>IFERROR(+VLOOKUP("LEULIS"&amp;A25,'Main File'!A:O,14,0),0)</f>
        <v>0.21665669721775194</v>
      </c>
      <c r="K25" s="28">
        <f>IFERROR(+VLOOKUP("LEULIS"&amp;A25,'Main File'!A:O,15,0),0)</f>
        <v>1.4902919986606069</v>
      </c>
    </row>
    <row r="26" spans="1:11" x14ac:dyDescent="0.25">
      <c r="A26" s="9">
        <f t="shared" si="0"/>
        <v>43182</v>
      </c>
      <c r="B26" s="28">
        <f>IFERROR(+VLOOKUP("LEULIS"&amp;A26,'Main File'!A:O,6,0),0)</f>
        <v>2.3517986526455092</v>
      </c>
      <c r="C26" s="28">
        <f>IFERROR(+VLOOKUP("LEULIS"&amp;A26,'Main File'!A:O,7,0),0)</f>
        <v>0</v>
      </c>
      <c r="D26" s="28">
        <f>IFERROR(+VLOOKUP("LEULIS"&amp;A26,'Main File'!A:O,8,0),0)</f>
        <v>0</v>
      </c>
      <c r="E26" s="28">
        <f>IFERROR(+VLOOKUP("LEULIS"&amp;A26,'Main File'!A:O,9,0),0)</f>
        <v>0.24872421091686672</v>
      </c>
      <c r="F26" s="28">
        <f>IFERROR(+VLOOKUP("LEULIS"&amp;A26,'Main File'!A:O,10,0),0)</f>
        <v>2.6005228635623761</v>
      </c>
      <c r="G26" s="28">
        <f>IFERROR(+VLOOKUP("LEULIS"&amp;A26,'Main File'!A:O,11,0),0)</f>
        <v>1.2738166592795288</v>
      </c>
      <c r="H26" s="28">
        <f>IFERROR(+VLOOKUP("LEULIS"&amp;A26,'Main File'!A:O,12,0),0)</f>
        <v>0</v>
      </c>
      <c r="I26" s="28">
        <f>IFERROR(+VLOOKUP("LEULIS"&amp;A26,'Main File'!A:O,13,0),0)</f>
        <v>0</v>
      </c>
      <c r="J26" s="28">
        <f>IFERROR(+VLOOKUP("LEULIS"&amp;A26,'Main File'!A:O,14,0),0)</f>
        <v>0.21669286005378116</v>
      </c>
      <c r="K26" s="28">
        <f>IFERROR(+VLOOKUP("LEULIS"&amp;A26,'Main File'!A:O,15,0),0)</f>
        <v>1.49050951933331</v>
      </c>
    </row>
    <row r="27" spans="1:11" x14ac:dyDescent="0.25">
      <c r="A27" s="9">
        <f t="shared" si="0"/>
        <v>43183</v>
      </c>
      <c r="B27" s="28">
        <f>IFERROR(+VLOOKUP("LEULIS"&amp;A27,'Main File'!A:O,6,0),0)</f>
        <v>2.3518359537470461</v>
      </c>
      <c r="C27" s="28">
        <f>IFERROR(+VLOOKUP("LEULIS"&amp;A27,'Main File'!A:O,7,0),0)</f>
        <v>0</v>
      </c>
      <c r="D27" s="28">
        <f>IFERROR(+VLOOKUP("LEULIS"&amp;A27,'Main File'!A:O,8,0),0)</f>
        <v>0</v>
      </c>
      <c r="E27" s="28">
        <f>IFERROR(+VLOOKUP("LEULIS"&amp;A27,'Main File'!A:O,9,0),0)</f>
        <v>0.24873052092356612</v>
      </c>
      <c r="F27" s="28">
        <f>IFERROR(+VLOOKUP("LEULIS"&amp;A27,'Main File'!A:O,10,0),0)</f>
        <v>2.6005664746706123</v>
      </c>
      <c r="G27" s="28">
        <f>IFERROR(+VLOOKUP("LEULIS"&amp;A27,'Main File'!A:O,11,0),0)</f>
        <v>1.2752670582753125</v>
      </c>
      <c r="H27" s="28">
        <f>IFERROR(+VLOOKUP("LEULIS"&amp;A27,'Main File'!A:O,12,0),0)</f>
        <v>0</v>
      </c>
      <c r="I27" s="28">
        <f>IFERROR(+VLOOKUP("LEULIS"&amp;A27,'Main File'!A:O,13,0),0)</f>
        <v>0</v>
      </c>
      <c r="J27" s="28">
        <f>IFERROR(+VLOOKUP("LEULIS"&amp;A27,'Main File'!A:O,14,0),0)</f>
        <v>0.21695535358572018</v>
      </c>
      <c r="K27" s="28">
        <f>IFERROR(+VLOOKUP("LEULIS"&amp;A27,'Main File'!A:O,15,0),0)</f>
        <v>1.4922224118610328</v>
      </c>
    </row>
    <row r="28" spans="1:11" x14ac:dyDescent="0.25">
      <c r="A28" s="9">
        <f t="shared" si="0"/>
        <v>43184</v>
      </c>
      <c r="B28" s="28">
        <f>IFERROR(+VLOOKUP("LEULIS"&amp;A28,'Main File'!A:O,6,0),0)</f>
        <v>2.3518386426507747</v>
      </c>
      <c r="C28" s="28">
        <f>IFERROR(+VLOOKUP("LEULIS"&amp;A28,'Main File'!A:O,7,0),0)</f>
        <v>0</v>
      </c>
      <c r="D28" s="28">
        <f>IFERROR(+VLOOKUP("LEULIS"&amp;A28,'Main File'!A:O,8,0),0)</f>
        <v>0</v>
      </c>
      <c r="E28" s="28">
        <f>IFERROR(+VLOOKUP("LEULIS"&amp;A28,'Main File'!A:O,9,0),0)</f>
        <v>0.24873097991255405</v>
      </c>
      <c r="F28" s="28">
        <f>IFERROR(+VLOOKUP("LEULIS"&amp;A28,'Main File'!A:O,10,0),0)</f>
        <v>2.6005696225633286</v>
      </c>
      <c r="G28" s="28">
        <f>IFERROR(+VLOOKUP("LEULIS"&amp;A28,'Main File'!A:O,11,0),0)</f>
        <v>1.2752703055667483</v>
      </c>
      <c r="H28" s="28">
        <f>IFERROR(+VLOOKUP("LEULIS"&amp;A28,'Main File'!A:O,12,0),0)</f>
        <v>0</v>
      </c>
      <c r="I28" s="28">
        <f>IFERROR(+VLOOKUP("LEULIS"&amp;A28,'Main File'!A:O,13,0),0)</f>
        <v>0</v>
      </c>
      <c r="J28" s="28">
        <f>IFERROR(+VLOOKUP("LEULIS"&amp;A28,'Main File'!A:O,14,0),0)</f>
        <v>0.21695472801916352</v>
      </c>
      <c r="K28" s="28">
        <f>IFERROR(+VLOOKUP("LEULIS"&amp;A28,'Main File'!A:O,15,0),0)</f>
        <v>1.4922250335859117</v>
      </c>
    </row>
    <row r="29" spans="1:11" x14ac:dyDescent="0.25">
      <c r="A29" s="9">
        <f t="shared" si="0"/>
        <v>43185</v>
      </c>
      <c r="B29" s="28">
        <f>IFERROR(+VLOOKUP("LEULIS"&amp;A29,'Main File'!A:O,6,0),0)</f>
        <v>2.1225193142418024</v>
      </c>
      <c r="C29" s="28">
        <f>IFERROR(+VLOOKUP("LEULIS"&amp;A29,'Main File'!A:O,7,0),0)</f>
        <v>0</v>
      </c>
      <c r="D29" s="28">
        <f>IFERROR(+VLOOKUP("LEULIS"&amp;A29,'Main File'!A:O,8,0),0)</f>
        <v>0</v>
      </c>
      <c r="E29" s="28">
        <f>IFERROR(+VLOOKUP("LEULIS"&amp;A29,'Main File'!A:O,9,0),0)</f>
        <v>0.20745344666911861</v>
      </c>
      <c r="F29" s="28">
        <f>IFERROR(+VLOOKUP("LEULIS"&amp;A29,'Main File'!A:O,10,0),0)</f>
        <v>2.3299727609109211</v>
      </c>
      <c r="G29" s="28">
        <f>IFERROR(+VLOOKUP("LEULIS"&amp;A29,'Main File'!A:O,11,0),0)</f>
        <v>1.0473505688638285</v>
      </c>
      <c r="H29" s="28">
        <f>IFERROR(+VLOOKUP("LEULIS"&amp;A29,'Main File'!A:O,12,0),0)</f>
        <v>0</v>
      </c>
      <c r="I29" s="28">
        <f>IFERROR(+VLOOKUP("LEULIS"&amp;A29,'Main File'!A:O,13,0),0)</f>
        <v>0</v>
      </c>
      <c r="J29" s="28">
        <f>IFERROR(+VLOOKUP("LEULIS"&amp;A29,'Main File'!A:O,14,0),0)</f>
        <v>0.1759268088396638</v>
      </c>
      <c r="K29" s="28">
        <f>IFERROR(+VLOOKUP("LEULIS"&amp;A29,'Main File'!A:O,15,0),0)</f>
        <v>1.2232773777034922</v>
      </c>
    </row>
    <row r="30" spans="1:11" x14ac:dyDescent="0.25">
      <c r="A30" s="9">
        <f t="shared" si="0"/>
        <v>43186</v>
      </c>
      <c r="B30" s="28">
        <f>IFERROR(+VLOOKUP("LEULIS"&amp;A30,'Main File'!A:O,6,0),0)</f>
        <v>0</v>
      </c>
      <c r="C30" s="28">
        <f>IFERROR(+VLOOKUP("LEULIS"&amp;A30,'Main File'!A:O,7,0),0)</f>
        <v>0</v>
      </c>
      <c r="D30" s="28">
        <f>IFERROR(+VLOOKUP("LEULIS"&amp;A30,'Main File'!A:O,8,0),0)</f>
        <v>0</v>
      </c>
      <c r="E30" s="28">
        <f>IFERROR(+VLOOKUP("LEULIS"&amp;A30,'Main File'!A:O,9,0),0)</f>
        <v>0</v>
      </c>
      <c r="F30" s="28">
        <f>IFERROR(+VLOOKUP("LEULIS"&amp;A30,'Main File'!A:O,10,0),0)</f>
        <v>0</v>
      </c>
      <c r="G30" s="28">
        <f>IFERROR(+VLOOKUP("LEULIS"&amp;A30,'Main File'!A:O,11,0),0)</f>
        <v>0</v>
      </c>
      <c r="H30" s="28">
        <f>IFERROR(+VLOOKUP("LEULIS"&amp;A30,'Main File'!A:O,12,0),0)</f>
        <v>0</v>
      </c>
      <c r="I30" s="28">
        <f>IFERROR(+VLOOKUP("LEULIS"&amp;A30,'Main File'!A:O,13,0),0)</f>
        <v>0</v>
      </c>
      <c r="J30" s="28">
        <f>IFERROR(+VLOOKUP("LEULIS"&amp;A30,'Main File'!A:O,14,0),0)</f>
        <v>0</v>
      </c>
      <c r="K30" s="28">
        <f>IFERROR(+VLOOKUP("LEULIS"&amp;A30,'Main File'!A:O,15,0),0)</f>
        <v>0</v>
      </c>
    </row>
    <row r="31" spans="1:11" x14ac:dyDescent="0.25">
      <c r="A31" s="9">
        <f t="shared" si="0"/>
        <v>43187</v>
      </c>
      <c r="B31" s="28">
        <f>IFERROR(+VLOOKUP("LEULIS"&amp;A31,'Main File'!A:O,6,0),0)</f>
        <v>0</v>
      </c>
      <c r="C31" s="28">
        <f>IFERROR(+VLOOKUP("LEULIS"&amp;A31,'Main File'!A:O,7,0),0)</f>
        <v>0</v>
      </c>
      <c r="D31" s="28">
        <f>IFERROR(+VLOOKUP("LEULIS"&amp;A31,'Main File'!A:O,8,0),0)</f>
        <v>0</v>
      </c>
      <c r="E31" s="28">
        <f>IFERROR(+VLOOKUP("LEULIS"&amp;A31,'Main File'!A:O,9,0),0)</f>
        <v>0</v>
      </c>
      <c r="F31" s="28">
        <f>IFERROR(+VLOOKUP("LEULIS"&amp;A31,'Main File'!A:O,10,0),0)</f>
        <v>0</v>
      </c>
      <c r="G31" s="28">
        <f>IFERROR(+VLOOKUP("LEULIS"&amp;A31,'Main File'!A:O,11,0),0)</f>
        <v>0</v>
      </c>
      <c r="H31" s="28">
        <f>IFERROR(+VLOOKUP("LEULIS"&amp;A31,'Main File'!A:O,12,0),0)</f>
        <v>0</v>
      </c>
      <c r="I31" s="28">
        <f>IFERROR(+VLOOKUP("LEULIS"&amp;A31,'Main File'!A:O,13,0),0)</f>
        <v>0</v>
      </c>
      <c r="J31" s="28">
        <f>IFERROR(+VLOOKUP("LEULIS"&amp;A31,'Main File'!A:O,14,0),0)</f>
        <v>0</v>
      </c>
      <c r="K31" s="28">
        <f>IFERROR(+VLOOKUP("LEULIS"&amp;A31,'Main File'!A:O,15,0),0)</f>
        <v>0</v>
      </c>
    </row>
    <row r="32" spans="1:11" x14ac:dyDescent="0.25">
      <c r="A32" s="9">
        <f t="shared" si="0"/>
        <v>43188</v>
      </c>
      <c r="B32" s="28">
        <f>IFERROR(+VLOOKUP("LEULIS"&amp;A32,'Main File'!A:O,6,0),0)</f>
        <v>0</v>
      </c>
      <c r="C32" s="28">
        <f>IFERROR(+VLOOKUP("LEULIS"&amp;A32,'Main File'!A:O,7,0),0)</f>
        <v>0</v>
      </c>
      <c r="D32" s="28">
        <f>IFERROR(+VLOOKUP("LEULIS"&amp;A32,'Main File'!A:O,8,0),0)</f>
        <v>0</v>
      </c>
      <c r="E32" s="28">
        <f>IFERROR(+VLOOKUP("LEULIS"&amp;A32,'Main File'!A:O,9,0),0)</f>
        <v>0</v>
      </c>
      <c r="F32" s="28">
        <f>IFERROR(+VLOOKUP("LEULIS"&amp;A32,'Main File'!A:O,10,0),0)</f>
        <v>0</v>
      </c>
      <c r="G32" s="28">
        <f>IFERROR(+VLOOKUP("LEULIS"&amp;A32,'Main File'!A:O,11,0),0)</f>
        <v>0</v>
      </c>
      <c r="H32" s="28">
        <f>IFERROR(+VLOOKUP("LEULIS"&amp;A32,'Main File'!A:O,12,0),0)</f>
        <v>0</v>
      </c>
      <c r="I32" s="28">
        <f>IFERROR(+VLOOKUP("LEULIS"&amp;A32,'Main File'!A:O,13,0),0)</f>
        <v>0</v>
      </c>
      <c r="J32" s="28">
        <f>IFERROR(+VLOOKUP("LEULIS"&amp;A32,'Main File'!A:O,14,0),0)</f>
        <v>0</v>
      </c>
      <c r="K32" s="28">
        <f>IFERROR(+VLOOKUP("LEULIS"&amp;A32,'Main File'!A:O,15,0),0)</f>
        <v>0</v>
      </c>
    </row>
    <row r="33" spans="1:11" x14ac:dyDescent="0.25">
      <c r="A33" s="9">
        <f t="shared" si="0"/>
        <v>43189</v>
      </c>
      <c r="B33" s="28">
        <f>IFERROR(+VLOOKUP("LEULIS"&amp;A33,'Main File'!A:O,6,0),0)</f>
        <v>0</v>
      </c>
      <c r="C33" s="28">
        <f>IFERROR(+VLOOKUP("LEULIS"&amp;A33,'Main File'!A:O,7,0),0)</f>
        <v>0</v>
      </c>
      <c r="D33" s="28">
        <f>IFERROR(+VLOOKUP("LEULIS"&amp;A33,'Main File'!A:O,8,0),0)</f>
        <v>0</v>
      </c>
      <c r="E33" s="28">
        <f>IFERROR(+VLOOKUP("LEULIS"&amp;A33,'Main File'!A:O,9,0),0)</f>
        <v>0</v>
      </c>
      <c r="F33" s="28">
        <f>IFERROR(+VLOOKUP("LEULIS"&amp;A33,'Main File'!A:O,10,0),0)</f>
        <v>0</v>
      </c>
      <c r="G33" s="28">
        <f>IFERROR(+VLOOKUP("LEULIS"&amp;A33,'Main File'!A:O,11,0),0)</f>
        <v>0</v>
      </c>
      <c r="H33" s="28">
        <f>IFERROR(+VLOOKUP("LEULIS"&amp;A33,'Main File'!A:O,12,0),0)</f>
        <v>0</v>
      </c>
      <c r="I33" s="28">
        <f>IFERROR(+VLOOKUP("LEULIS"&amp;A33,'Main File'!A:O,13,0),0)</f>
        <v>0</v>
      </c>
      <c r="J33" s="28">
        <f>IFERROR(+VLOOKUP("LEULIS"&amp;A33,'Main File'!A:O,14,0),0)</f>
        <v>0</v>
      </c>
      <c r="K33" s="28">
        <f>IFERROR(+VLOOKUP("LEULIS"&amp;A33,'Main File'!A:O,15,0),0)</f>
        <v>0</v>
      </c>
    </row>
    <row r="34" spans="1:11" x14ac:dyDescent="0.25">
      <c r="A34" s="9">
        <f t="shared" si="0"/>
        <v>43190</v>
      </c>
      <c r="B34" s="28">
        <f>IFERROR(+VLOOKUP("LEULIS"&amp;A34,'Main File'!A:O,6,0),0)</f>
        <v>0</v>
      </c>
      <c r="C34" s="28">
        <f>IFERROR(+VLOOKUP("LEULIS"&amp;A34,'Main File'!A:O,7,0),0)</f>
        <v>0</v>
      </c>
      <c r="D34" s="28">
        <f>IFERROR(+VLOOKUP("LEULIS"&amp;A34,'Main File'!A:O,8,0),0)</f>
        <v>0</v>
      </c>
      <c r="E34" s="28">
        <f>IFERROR(+VLOOKUP("LEULIS"&amp;A34,'Main File'!A:O,9,0),0)</f>
        <v>0</v>
      </c>
      <c r="F34" s="28">
        <f>IFERROR(+VLOOKUP("LEULIS"&amp;A34,'Main File'!A:O,10,0),0)</f>
        <v>0</v>
      </c>
      <c r="G34" s="28">
        <f>IFERROR(+VLOOKUP("LEULIS"&amp;A34,'Main File'!A:O,11,0),0)</f>
        <v>0</v>
      </c>
      <c r="H34" s="28">
        <f>IFERROR(+VLOOKUP("LEULIS"&amp;A34,'Main File'!A:O,12,0),0)</f>
        <v>0</v>
      </c>
      <c r="I34" s="28">
        <f>IFERROR(+VLOOKUP("LEULIS"&amp;A34,'Main File'!A:O,13,0),0)</f>
        <v>0</v>
      </c>
      <c r="J34" s="28">
        <f>IFERROR(+VLOOKUP("LEULIS"&amp;A34,'Main File'!A:O,14,0),0)</f>
        <v>0</v>
      </c>
      <c r="K34" s="28">
        <f>IFERROR(+VLOOKUP("LEULIS"&amp;A34,'Main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41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Liquid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IFERROR(+VLOOKUP("LLIQDF"&amp;A4,'Main File'!A:O,6,0),0)</f>
        <v>0.23861066823827629</v>
      </c>
      <c r="C4" s="28">
        <f>IFERROR(+VLOOKUP("LLIQDF"&amp;A4,'Main File'!A:O,7,0),0)</f>
        <v>0</v>
      </c>
      <c r="D4" s="28">
        <f>IFERROR(+VLOOKUP("LLIQDF"&amp;A4,'Main File'!A:O,8,0),0)</f>
        <v>0</v>
      </c>
      <c r="E4" s="28">
        <f>IFERROR(+VLOOKUP("LLIQDF"&amp;A4,'Main File'!A:O,9,0),0)</f>
        <v>5.1490799365215461E-3</v>
      </c>
      <c r="F4" s="28">
        <f>IFERROR(+VLOOKUP("LLIQDF"&amp;A4,'Main File'!A:O,10,0),0)</f>
        <v>0.24375974817479784</v>
      </c>
      <c r="G4" s="28">
        <f>IFERROR(+VLOOKUP("LLIQDF"&amp;A4,'Main File'!A:O,11,0),0)</f>
        <v>9.8594322023834169E-2</v>
      </c>
      <c r="H4" s="28">
        <f>IFERROR(+VLOOKUP("LLIQDF"&amp;A4,'Main File'!A:O,12,0),0)</f>
        <v>0</v>
      </c>
      <c r="I4" s="28">
        <f>IFERROR(+VLOOKUP("LLIQDF"&amp;A4,'Main File'!A:O,13,0),0)</f>
        <v>0</v>
      </c>
      <c r="J4" s="28">
        <f>IFERROR(+VLOOKUP("LLIQDF"&amp;A4,'Main File'!A:O,14,0),0)</f>
        <v>5.1468628081162036E-3</v>
      </c>
      <c r="K4" s="28">
        <f>IFERROR(+VLOOKUP("LLIQDF"&amp;A4,'Main File'!A:O,15,0),0)</f>
        <v>0.10374118483195037</v>
      </c>
    </row>
    <row r="5" spans="1:14" x14ac:dyDescent="0.25">
      <c r="A5" s="9">
        <v>43161</v>
      </c>
      <c r="B5" s="28">
        <f>IFERROR(+VLOOKUP("LLIQDF"&amp;A5,'Main File'!A:O,6,0),0)</f>
        <v>0.23861067128023386</v>
      </c>
      <c r="C5" s="28">
        <f>IFERROR(+VLOOKUP("LLIQDF"&amp;A5,'Main File'!A:O,7,0),0)</f>
        <v>0</v>
      </c>
      <c r="D5" s="28">
        <f>IFERROR(+VLOOKUP("LLIQDF"&amp;A5,'Main File'!A:O,8,0),0)</f>
        <v>0</v>
      </c>
      <c r="E5" s="28">
        <f>IFERROR(+VLOOKUP("LLIQDF"&amp;A5,'Main File'!A:O,9,0),0)</f>
        <v>5.1490633363753978E-3</v>
      </c>
      <c r="F5" s="28">
        <f>IFERROR(+VLOOKUP("LLIQDF"&amp;A5,'Main File'!A:O,10,0),0)</f>
        <v>0.24375973461660927</v>
      </c>
      <c r="G5" s="28">
        <f>IFERROR(+VLOOKUP("LLIQDF"&amp;A5,'Main File'!A:O,11,0),0)</f>
        <v>9.8594319108512712E-2</v>
      </c>
      <c r="H5" s="28">
        <f>IFERROR(+VLOOKUP("LLIQDF"&amp;A5,'Main File'!A:O,12,0),0)</f>
        <v>0</v>
      </c>
      <c r="I5" s="28">
        <f>IFERROR(+VLOOKUP("LLIQDF"&amp;A5,'Main File'!A:O,13,0),0)</f>
        <v>0</v>
      </c>
      <c r="J5" s="28">
        <f>IFERROR(+VLOOKUP("LLIQDF"&amp;A5,'Main File'!A:O,14,0),0)</f>
        <v>5.1468663094111364E-3</v>
      </c>
      <c r="K5" s="28">
        <f>IFERROR(+VLOOKUP("LLIQDF"&amp;A5,'Main File'!A:O,15,0),0)</f>
        <v>0.10374118541792385</v>
      </c>
    </row>
    <row r="6" spans="1:14" x14ac:dyDescent="0.25">
      <c r="A6" s="9">
        <f>+A5+1</f>
        <v>43162</v>
      </c>
      <c r="B6" s="28">
        <f>IFERROR(+VLOOKUP("LLIQDF"&amp;A6,'Main File'!A:O,6,0),0)</f>
        <v>0.23861067516613685</v>
      </c>
      <c r="C6" s="28">
        <f>IFERROR(+VLOOKUP("LLIQDF"&amp;A6,'Main File'!A:O,7,0),0)</f>
        <v>0</v>
      </c>
      <c r="D6" s="28">
        <f>IFERROR(+VLOOKUP("LLIQDF"&amp;A6,'Main File'!A:O,8,0),0)</f>
        <v>0</v>
      </c>
      <c r="E6" s="28">
        <f>IFERROR(+VLOOKUP("LLIQDF"&amp;A6,'Main File'!A:O,9,0),0)</f>
        <v>5.1490825718159723E-3</v>
      </c>
      <c r="F6" s="28">
        <f>IFERROR(+VLOOKUP("LLIQDF"&amp;A6,'Main File'!A:O,10,0),0)</f>
        <v>0.24375975773795283</v>
      </c>
      <c r="G6" s="28">
        <f>IFERROR(+VLOOKUP("LLIQDF"&amp;A6,'Main File'!A:O,11,0),0)</f>
        <v>9.8594324730411381E-2</v>
      </c>
      <c r="H6" s="28">
        <f>IFERROR(+VLOOKUP("LLIQDF"&amp;A6,'Main File'!A:O,12,0),0)</f>
        <v>0</v>
      </c>
      <c r="I6" s="28">
        <f>IFERROR(+VLOOKUP("LLIQDF"&amp;A6,'Main File'!A:O,13,0),0)</f>
        <v>0</v>
      </c>
      <c r="J6" s="28">
        <f>IFERROR(+VLOOKUP("LLIQDF"&amp;A6,'Main File'!A:O,14,0),0)</f>
        <v>5.1468630925306444E-3</v>
      </c>
      <c r="K6" s="28">
        <f>IFERROR(+VLOOKUP("LLIQDF"&amp;A6,'Main File'!A:O,15,0),0)</f>
        <v>0.10374118782294203</v>
      </c>
    </row>
    <row r="7" spans="1:14" x14ac:dyDescent="0.25">
      <c r="A7" s="9">
        <f t="shared" ref="A7:A34" si="0">+A6+1</f>
        <v>43163</v>
      </c>
      <c r="B7" s="28">
        <f>IFERROR(+VLOOKUP("LLIQDF"&amp;A7,'Main File'!A:O,6,0),0)</f>
        <v>0.23861066747450718</v>
      </c>
      <c r="C7" s="28">
        <f>IFERROR(+VLOOKUP("LLIQDF"&amp;A7,'Main File'!A:O,7,0),0)</f>
        <v>0</v>
      </c>
      <c r="D7" s="28">
        <f>IFERROR(+VLOOKUP("LLIQDF"&amp;A7,'Main File'!A:O,8,0),0)</f>
        <v>0</v>
      </c>
      <c r="E7" s="28">
        <f>IFERROR(+VLOOKUP("LLIQDF"&amp;A7,'Main File'!A:O,9,0),0)</f>
        <v>5.1490657453504961E-3</v>
      </c>
      <c r="F7" s="28">
        <f>IFERROR(+VLOOKUP("LLIQDF"&amp;A7,'Main File'!A:O,10,0),0)</f>
        <v>0.24375973321985767</v>
      </c>
      <c r="G7" s="28">
        <f>IFERROR(+VLOOKUP("LLIQDF"&amp;A7,'Main File'!A:O,11,0),0)</f>
        <v>9.8594330823785659E-2</v>
      </c>
      <c r="H7" s="28">
        <f>IFERROR(+VLOOKUP("LLIQDF"&amp;A7,'Main File'!A:O,12,0),0)</f>
        <v>0</v>
      </c>
      <c r="I7" s="28">
        <f>IFERROR(+VLOOKUP("LLIQDF"&amp;A7,'Main File'!A:O,13,0),0)</f>
        <v>0</v>
      </c>
      <c r="J7" s="28">
        <f>IFERROR(+VLOOKUP("LLIQDF"&amp;A7,'Main File'!A:O,14,0),0)</f>
        <v>5.1468661145086291E-3</v>
      </c>
      <c r="K7" s="28">
        <f>IFERROR(+VLOOKUP("LLIQDF"&amp;A7,'Main File'!A:O,15,0),0)</f>
        <v>0.10374119693829428</v>
      </c>
    </row>
    <row r="8" spans="1:14" x14ac:dyDescent="0.25">
      <c r="A8" s="9">
        <f t="shared" si="0"/>
        <v>43164</v>
      </c>
      <c r="B8" s="28">
        <f>IFERROR(+VLOOKUP("LLIQDF"&amp;A8,'Main File'!A:O,6,0),0)</f>
        <v>0.23844264084969019</v>
      </c>
      <c r="C8" s="28">
        <f>IFERROR(+VLOOKUP("LLIQDF"&amp;A8,'Main File'!A:O,7,0),0)</f>
        <v>0</v>
      </c>
      <c r="D8" s="28">
        <f>IFERROR(+VLOOKUP("LLIQDF"&amp;A8,'Main File'!A:O,8,0),0)</f>
        <v>0</v>
      </c>
      <c r="E8" s="28">
        <f>IFERROR(+VLOOKUP("LLIQDF"&amp;A8,'Main File'!A:O,9,0),0)</f>
        <v>5.1185484704244603E-3</v>
      </c>
      <c r="F8" s="28">
        <f>IFERROR(+VLOOKUP("LLIQDF"&amp;A8,'Main File'!A:O,10,0),0)</f>
        <v>0.24356118932011464</v>
      </c>
      <c r="G8" s="28">
        <f>IFERROR(+VLOOKUP("LLIQDF"&amp;A8,'Main File'!A:O,11,0),0)</f>
        <v>9.842339051239328E-2</v>
      </c>
      <c r="H8" s="28">
        <f>IFERROR(+VLOOKUP("LLIQDF"&amp;A8,'Main File'!A:O,12,0),0)</f>
        <v>0</v>
      </c>
      <c r="I8" s="28">
        <f>IFERROR(+VLOOKUP("LLIQDF"&amp;A8,'Main File'!A:O,13,0),0)</f>
        <v>0</v>
      </c>
      <c r="J8" s="28">
        <f>IFERROR(+VLOOKUP("LLIQDF"&amp;A8,'Main File'!A:O,14,0),0)</f>
        <v>5.1160901690791103E-3</v>
      </c>
      <c r="K8" s="28">
        <f>IFERROR(+VLOOKUP("LLIQDF"&amp;A8,'Main File'!A:O,15,0),0)</f>
        <v>0.1035394806814724</v>
      </c>
    </row>
    <row r="9" spans="1:14" x14ac:dyDescent="0.25">
      <c r="A9" s="9">
        <f t="shared" si="0"/>
        <v>43165</v>
      </c>
      <c r="B9" s="28">
        <f>IFERROR(+VLOOKUP("LLIQDF"&amp;A9,'Main File'!A:O,6,0),0)</f>
        <v>0.23852208160203017</v>
      </c>
      <c r="C9" s="28">
        <f>IFERROR(+VLOOKUP("LLIQDF"&amp;A9,'Main File'!A:O,7,0),0)</f>
        <v>0</v>
      </c>
      <c r="D9" s="28">
        <f>IFERROR(+VLOOKUP("LLIQDF"&amp;A9,'Main File'!A:O,8,0),0)</f>
        <v>0</v>
      </c>
      <c r="E9" s="28">
        <f>IFERROR(+VLOOKUP("LLIQDF"&amp;A9,'Main File'!A:O,9,0),0)</f>
        <v>5.1322435242429128E-3</v>
      </c>
      <c r="F9" s="28">
        <f>IFERROR(+VLOOKUP("LLIQDF"&amp;A9,'Main File'!A:O,10,0),0)</f>
        <v>0.24365432512627308</v>
      </c>
      <c r="G9" s="28">
        <f>IFERROR(+VLOOKUP("LLIQDF"&amp;A9,'Main File'!A:O,11,0),0)</f>
        <v>9.850002881852879E-2</v>
      </c>
      <c r="H9" s="28">
        <f>IFERROR(+VLOOKUP("LLIQDF"&amp;A9,'Main File'!A:O,12,0),0)</f>
        <v>0</v>
      </c>
      <c r="I9" s="28">
        <f>IFERROR(+VLOOKUP("LLIQDF"&amp;A9,'Main File'!A:O,13,0),0)</f>
        <v>0</v>
      </c>
      <c r="J9" s="28">
        <f>IFERROR(+VLOOKUP("LLIQDF"&amp;A9,'Main File'!A:O,14,0),0)</f>
        <v>5.1298859280134506E-3</v>
      </c>
      <c r="K9" s="28">
        <f>IFERROR(+VLOOKUP("LLIQDF"&amp;A9,'Main File'!A:O,15,0),0)</f>
        <v>0.10362991474654223</v>
      </c>
    </row>
    <row r="10" spans="1:14" x14ac:dyDescent="0.25">
      <c r="A10" s="9">
        <f t="shared" si="0"/>
        <v>43166</v>
      </c>
      <c r="B10" s="28">
        <f>IFERROR(+VLOOKUP("LLIQDF"&amp;A10,'Main File'!A:O,6,0),0)</f>
        <v>0.23842595814252932</v>
      </c>
      <c r="C10" s="28">
        <f>IFERROR(+VLOOKUP("LLIQDF"&amp;A10,'Main File'!A:O,7,0),0)</f>
        <v>0</v>
      </c>
      <c r="D10" s="28">
        <f>IFERROR(+VLOOKUP("LLIQDF"&amp;A10,'Main File'!A:O,8,0),0)</f>
        <v>0</v>
      </c>
      <c r="E10" s="28">
        <f>IFERROR(+VLOOKUP("LLIQDF"&amp;A10,'Main File'!A:O,9,0),0)</f>
        <v>5.1150899790259313E-3</v>
      </c>
      <c r="F10" s="28">
        <f>IFERROR(+VLOOKUP("LLIQDF"&amp;A10,'Main File'!A:O,10,0),0)</f>
        <v>0.24354104812155525</v>
      </c>
      <c r="G10" s="28">
        <f>IFERROR(+VLOOKUP("LLIQDF"&amp;A10,'Main File'!A:O,11,0),0)</f>
        <v>9.840638473349568E-2</v>
      </c>
      <c r="H10" s="28">
        <f>IFERROR(+VLOOKUP("LLIQDF"&amp;A10,'Main File'!A:O,12,0),0)</f>
        <v>0</v>
      </c>
      <c r="I10" s="28">
        <f>IFERROR(+VLOOKUP("LLIQDF"&amp;A10,'Main File'!A:O,13,0),0)</f>
        <v>0</v>
      </c>
      <c r="J10" s="28">
        <f>IFERROR(+VLOOKUP("LLIQDF"&amp;A10,'Main File'!A:O,14,0),0)</f>
        <v>5.1129594403665057E-3</v>
      </c>
      <c r="K10" s="28">
        <f>IFERROR(+VLOOKUP("LLIQDF"&amp;A10,'Main File'!A:O,15,0),0)</f>
        <v>0.10351934417386219</v>
      </c>
    </row>
    <row r="11" spans="1:14" x14ac:dyDescent="0.25">
      <c r="A11" s="9">
        <f t="shared" si="0"/>
        <v>43167</v>
      </c>
      <c r="B11" s="28">
        <f>IFERROR(+VLOOKUP("LLIQDF"&amp;A11,'Main File'!A:O,6,0),0)</f>
        <v>0.23841847738616628</v>
      </c>
      <c r="C11" s="28">
        <f>IFERROR(+VLOOKUP("LLIQDF"&amp;A11,'Main File'!A:O,7,0),0)</f>
        <v>0</v>
      </c>
      <c r="D11" s="28">
        <f>IFERROR(+VLOOKUP("LLIQDF"&amp;A11,'Main File'!A:O,8,0),0)</f>
        <v>0</v>
      </c>
      <c r="E11" s="28">
        <f>IFERROR(+VLOOKUP("LLIQDF"&amp;A11,'Main File'!A:O,9,0),0)</f>
        <v>5.1138934464875626E-3</v>
      </c>
      <c r="F11" s="28">
        <f>IFERROR(+VLOOKUP("LLIQDF"&amp;A11,'Main File'!A:O,10,0),0)</f>
        <v>0.24353237083265383</v>
      </c>
      <c r="G11" s="28">
        <f>IFERROR(+VLOOKUP("LLIQDF"&amp;A11,'Main File'!A:O,11,0),0)</f>
        <v>9.8399504013413436E-2</v>
      </c>
      <c r="H11" s="28">
        <f>IFERROR(+VLOOKUP("LLIQDF"&amp;A11,'Main File'!A:O,12,0),0)</f>
        <v>0</v>
      </c>
      <c r="I11" s="28">
        <f>IFERROR(+VLOOKUP("LLIQDF"&amp;A11,'Main File'!A:O,13,0),0)</f>
        <v>0</v>
      </c>
      <c r="J11" s="28">
        <f>IFERROR(+VLOOKUP("LLIQDF"&amp;A11,'Main File'!A:O,14,0),0)</f>
        <v>5.1117878610769021E-3</v>
      </c>
      <c r="K11" s="28">
        <f>IFERROR(+VLOOKUP("LLIQDF"&amp;A11,'Main File'!A:O,15,0),0)</f>
        <v>0.10351129187449033</v>
      </c>
    </row>
    <row r="12" spans="1:14" x14ac:dyDescent="0.25">
      <c r="A12" s="9">
        <f t="shared" si="0"/>
        <v>43168</v>
      </c>
      <c r="B12" s="28">
        <f>IFERROR(+VLOOKUP("LLIQDF"&amp;A12,'Main File'!A:O,6,0),0)</f>
        <v>0.23876734819447434</v>
      </c>
      <c r="C12" s="28">
        <f>IFERROR(+VLOOKUP("LLIQDF"&amp;A12,'Main File'!A:O,7,0),0)</f>
        <v>0</v>
      </c>
      <c r="D12" s="28">
        <f>IFERROR(+VLOOKUP("LLIQDF"&amp;A12,'Main File'!A:O,8,0),0)</f>
        <v>0</v>
      </c>
      <c r="E12" s="28">
        <f>IFERROR(+VLOOKUP("LLIQDF"&amp;A12,'Main File'!A:O,9,0),0)</f>
        <v>5.1769018848284304E-3</v>
      </c>
      <c r="F12" s="28">
        <f>IFERROR(+VLOOKUP("LLIQDF"&amp;A12,'Main File'!A:O,10,0),0)</f>
        <v>0.24394425007930276</v>
      </c>
      <c r="G12" s="28">
        <f>IFERROR(+VLOOKUP("LLIQDF"&amp;A12,'Main File'!A:O,11,0),0)</f>
        <v>9.8752663576731556E-2</v>
      </c>
      <c r="H12" s="28">
        <f>IFERROR(+VLOOKUP("LLIQDF"&amp;A12,'Main File'!A:O,12,0),0)</f>
        <v>0</v>
      </c>
      <c r="I12" s="28">
        <f>IFERROR(+VLOOKUP("LLIQDF"&amp;A12,'Main File'!A:O,13,0),0)</f>
        <v>0</v>
      </c>
      <c r="J12" s="28">
        <f>IFERROR(+VLOOKUP("LLIQDF"&amp;A12,'Main File'!A:O,14,0),0)</f>
        <v>5.1753611226566789E-3</v>
      </c>
      <c r="K12" s="28">
        <f>IFERROR(+VLOOKUP("LLIQDF"&amp;A12,'Main File'!A:O,15,0),0)</f>
        <v>0.10392802469938824</v>
      </c>
    </row>
    <row r="13" spans="1:14" x14ac:dyDescent="0.25">
      <c r="A13" s="9">
        <f t="shared" si="0"/>
        <v>43169</v>
      </c>
      <c r="B13" s="28">
        <f>IFERROR(+VLOOKUP("LLIQDF"&amp;A13,'Main File'!A:O,6,0),0)</f>
        <v>0.23876745841345134</v>
      </c>
      <c r="C13" s="28">
        <f>IFERROR(+VLOOKUP("LLIQDF"&amp;A13,'Main File'!A:O,7,0),0)</f>
        <v>0</v>
      </c>
      <c r="D13" s="28">
        <f>IFERROR(+VLOOKUP("LLIQDF"&amp;A13,'Main File'!A:O,8,0),0)</f>
        <v>0</v>
      </c>
      <c r="E13" s="28">
        <f>IFERROR(+VLOOKUP("LLIQDF"&amp;A13,'Main File'!A:O,9,0),0)</f>
        <v>5.1769210564157203E-3</v>
      </c>
      <c r="F13" s="28">
        <f>IFERROR(+VLOOKUP("LLIQDF"&amp;A13,'Main File'!A:O,10,0),0)</f>
        <v>0.24394437946986708</v>
      </c>
      <c r="G13" s="28">
        <f>IFERROR(+VLOOKUP("LLIQDF"&amp;A13,'Main File'!A:O,11,0),0)</f>
        <v>9.8752673348084033E-2</v>
      </c>
      <c r="H13" s="28">
        <f>IFERROR(+VLOOKUP("LLIQDF"&amp;A13,'Main File'!A:O,12,0),0)</f>
        <v>0</v>
      </c>
      <c r="I13" s="28">
        <f>IFERROR(+VLOOKUP("LLIQDF"&amp;A13,'Main File'!A:O,13,0),0)</f>
        <v>0</v>
      </c>
      <c r="J13" s="28">
        <f>IFERROR(+VLOOKUP("LLIQDF"&amp;A13,'Main File'!A:O,14,0),0)</f>
        <v>5.1753627029693643E-3</v>
      </c>
      <c r="K13" s="28">
        <f>IFERROR(+VLOOKUP("LLIQDF"&amp;A13,'Main File'!A:O,15,0),0)</f>
        <v>0.1039280360510534</v>
      </c>
    </row>
    <row r="14" spans="1:14" x14ac:dyDescent="0.25">
      <c r="A14" s="9">
        <f t="shared" si="0"/>
        <v>43170</v>
      </c>
      <c r="B14" s="28">
        <f>IFERROR(+VLOOKUP("LLIQDF"&amp;A14,'Main File'!A:O,6,0),0)</f>
        <v>0.23876742890892713</v>
      </c>
      <c r="C14" s="28">
        <f>IFERROR(+VLOOKUP("LLIQDF"&amp;A14,'Main File'!A:O,7,0),0)</f>
        <v>0</v>
      </c>
      <c r="D14" s="28">
        <f>IFERROR(+VLOOKUP("LLIQDF"&amp;A14,'Main File'!A:O,8,0),0)</f>
        <v>0</v>
      </c>
      <c r="E14" s="28">
        <f>IFERROR(+VLOOKUP("LLIQDF"&amp;A14,'Main File'!A:O,9,0),0)</f>
        <v>5.17693664040307E-3</v>
      </c>
      <c r="F14" s="28">
        <f>IFERROR(+VLOOKUP("LLIQDF"&amp;A14,'Main File'!A:O,10,0),0)</f>
        <v>0.24394436554933019</v>
      </c>
      <c r="G14" s="28">
        <f>IFERROR(+VLOOKUP("LLIQDF"&amp;A14,'Main File'!A:O,11,0),0)</f>
        <v>9.8752684078183925E-2</v>
      </c>
      <c r="H14" s="28">
        <f>IFERROR(+VLOOKUP("LLIQDF"&amp;A14,'Main File'!A:O,12,0),0)</f>
        <v>0</v>
      </c>
      <c r="I14" s="28">
        <f>IFERROR(+VLOOKUP("LLIQDF"&amp;A14,'Main File'!A:O,13,0),0)</f>
        <v>0</v>
      </c>
      <c r="J14" s="28">
        <f>IFERROR(+VLOOKUP("LLIQDF"&amp;A14,'Main File'!A:O,14,0),0)</f>
        <v>5.1753638544516966E-3</v>
      </c>
      <c r="K14" s="28">
        <f>IFERROR(+VLOOKUP("LLIQDF"&amp;A14,'Main File'!A:O,15,0),0)</f>
        <v>0.10392804793263562</v>
      </c>
    </row>
    <row r="15" spans="1:14" x14ac:dyDescent="0.25">
      <c r="A15" s="9">
        <f t="shared" si="0"/>
        <v>43171</v>
      </c>
      <c r="B15" s="28">
        <f>IFERROR(+VLOOKUP("LLIQDF"&amp;A15,'Main File'!A:O,6,0),0)</f>
        <v>0.23932444775089118</v>
      </c>
      <c r="C15" s="28">
        <f>IFERROR(+VLOOKUP("LLIQDF"&amp;A15,'Main File'!A:O,7,0),0)</f>
        <v>0</v>
      </c>
      <c r="D15" s="28">
        <f>IFERROR(+VLOOKUP("LLIQDF"&amp;A15,'Main File'!A:O,8,0),0)</f>
        <v>0</v>
      </c>
      <c r="E15" s="28">
        <f>IFERROR(+VLOOKUP("LLIQDF"&amp;A15,'Main File'!A:O,9,0),0)</f>
        <v>5.2760971184378121E-3</v>
      </c>
      <c r="F15" s="28">
        <f>IFERROR(+VLOOKUP("LLIQDF"&amp;A15,'Main File'!A:O,10,0),0)</f>
        <v>0.244600544869329</v>
      </c>
      <c r="G15" s="28">
        <f>IFERROR(+VLOOKUP("LLIQDF"&amp;A15,'Main File'!A:O,11,0),0)</f>
        <v>9.930260741053798E-2</v>
      </c>
      <c r="H15" s="28">
        <f>IFERROR(+VLOOKUP("LLIQDF"&amp;A15,'Main File'!A:O,12,0),0)</f>
        <v>0</v>
      </c>
      <c r="I15" s="28">
        <f>IFERROR(+VLOOKUP("LLIQDF"&amp;A15,'Main File'!A:O,13,0),0)</f>
        <v>0</v>
      </c>
      <c r="J15" s="28">
        <f>IFERROR(+VLOOKUP("LLIQDF"&amp;A15,'Main File'!A:O,14,0),0)</f>
        <v>5.2743602630984255E-3</v>
      </c>
      <c r="K15" s="28">
        <f>IFERROR(+VLOOKUP("LLIQDF"&amp;A15,'Main File'!A:O,15,0),0)</f>
        <v>0.1045769676736364</v>
      </c>
    </row>
    <row r="16" spans="1:14" x14ac:dyDescent="0.25">
      <c r="A16" s="9">
        <f t="shared" si="0"/>
        <v>43172</v>
      </c>
      <c r="B16" s="28">
        <f>IFERROR(+VLOOKUP("LLIQDF"&amp;A16,'Main File'!A:O,6,0),0)</f>
        <v>0.23879431963436765</v>
      </c>
      <c r="C16" s="28">
        <f>IFERROR(+VLOOKUP("LLIQDF"&amp;A16,'Main File'!A:O,7,0),0)</f>
        <v>0</v>
      </c>
      <c r="D16" s="28">
        <f>IFERROR(+VLOOKUP("LLIQDF"&amp;A16,'Main File'!A:O,8,0),0)</f>
        <v>0</v>
      </c>
      <c r="E16" s="28">
        <f>IFERROR(+VLOOKUP("LLIQDF"&amp;A16,'Main File'!A:O,9,0),0)</f>
        <v>5.1807589902984896E-3</v>
      </c>
      <c r="F16" s="28">
        <f>IFERROR(+VLOOKUP("LLIQDF"&amp;A16,'Main File'!A:O,10,0),0)</f>
        <v>0.24397507862466614</v>
      </c>
      <c r="G16" s="28">
        <f>IFERROR(+VLOOKUP("LLIQDF"&amp;A16,'Main File'!A:O,11,0),0)</f>
        <v>9.8773176016669142E-2</v>
      </c>
      <c r="H16" s="28">
        <f>IFERROR(+VLOOKUP("LLIQDF"&amp;A16,'Main File'!A:O,12,0),0)</f>
        <v>0</v>
      </c>
      <c r="I16" s="28">
        <f>IFERROR(+VLOOKUP("LLIQDF"&amp;A16,'Main File'!A:O,13,0),0)</f>
        <v>0</v>
      </c>
      <c r="J16" s="28">
        <f>IFERROR(+VLOOKUP("LLIQDF"&amp;A16,'Main File'!A:O,14,0),0)</f>
        <v>5.1790599912219333E-3</v>
      </c>
      <c r="K16" s="28">
        <f>IFERROR(+VLOOKUP("LLIQDF"&amp;A16,'Main File'!A:O,15,0),0)</f>
        <v>0.10395223600789108</v>
      </c>
    </row>
    <row r="17" spans="1:11" x14ac:dyDescent="0.25">
      <c r="A17" s="9">
        <f t="shared" si="0"/>
        <v>43173</v>
      </c>
      <c r="B17" s="28">
        <f>IFERROR(+VLOOKUP("LLIQDF"&amp;A17,'Main File'!A:O,6,0),0)</f>
        <v>0.20948712128528416</v>
      </c>
      <c r="C17" s="28">
        <f>IFERROR(+VLOOKUP("LLIQDF"&amp;A17,'Main File'!A:O,7,0),0)</f>
        <v>0</v>
      </c>
      <c r="D17" s="28">
        <f>IFERROR(+VLOOKUP("LLIQDF"&amp;A17,'Main File'!A:O,8,0),0)</f>
        <v>0</v>
      </c>
      <c r="E17" s="28">
        <f>IFERROR(+VLOOKUP("LLIQDF"&amp;A17,'Main File'!A:O,9,0),0)</f>
        <v>5.3061241297421343E-3</v>
      </c>
      <c r="F17" s="28">
        <f>IFERROR(+VLOOKUP("LLIQDF"&amp;A17,'Main File'!A:O,10,0),0)</f>
        <v>0.21479324541502628</v>
      </c>
      <c r="G17" s="28">
        <f>IFERROR(+VLOOKUP("LLIQDF"&amp;A17,'Main File'!A:O,11,0),0)</f>
        <v>6.9470353678658114E-2</v>
      </c>
      <c r="H17" s="28">
        <f>IFERROR(+VLOOKUP("LLIQDF"&amp;A17,'Main File'!A:O,12,0),0)</f>
        <v>0</v>
      </c>
      <c r="I17" s="28">
        <f>IFERROR(+VLOOKUP("LLIQDF"&amp;A17,'Main File'!A:O,13,0),0)</f>
        <v>0</v>
      </c>
      <c r="J17" s="28">
        <f>IFERROR(+VLOOKUP("LLIQDF"&amp;A17,'Main File'!A:O,14,0),0)</f>
        <v>5.3046035204249156E-3</v>
      </c>
      <c r="K17" s="28">
        <f>IFERROR(+VLOOKUP("LLIQDF"&amp;A17,'Main File'!A:O,15,0),0)</f>
        <v>7.4774957199083031E-2</v>
      </c>
    </row>
    <row r="18" spans="1:11" x14ac:dyDescent="0.25">
      <c r="A18" s="9">
        <f t="shared" si="0"/>
        <v>43174</v>
      </c>
      <c r="B18" s="28">
        <f>IFERROR(+VLOOKUP("LLIQDF"&amp;A18,'Main File'!A:O,6,0),0)</f>
        <v>0.20947585755057477</v>
      </c>
      <c r="C18" s="28">
        <f>IFERROR(+VLOOKUP("LLIQDF"&amp;A18,'Main File'!A:O,7,0),0)</f>
        <v>0</v>
      </c>
      <c r="D18" s="28">
        <f>IFERROR(+VLOOKUP("LLIQDF"&amp;A18,'Main File'!A:O,8,0),0)</f>
        <v>0</v>
      </c>
      <c r="E18" s="28">
        <f>IFERROR(+VLOOKUP("LLIQDF"&amp;A18,'Main File'!A:O,9,0),0)</f>
        <v>5.3039152360188878E-3</v>
      </c>
      <c r="F18" s="28">
        <f>IFERROR(+VLOOKUP("LLIQDF"&amp;A18,'Main File'!A:O,10,0),0)</f>
        <v>0.21477977278659366</v>
      </c>
      <c r="G18" s="28">
        <f>IFERROR(+VLOOKUP("LLIQDF"&amp;A18,'Main File'!A:O,11,0),0)</f>
        <v>6.9361049795286525E-2</v>
      </c>
      <c r="H18" s="28">
        <f>IFERROR(+VLOOKUP("LLIQDF"&amp;A18,'Main File'!A:O,12,0),0)</f>
        <v>0</v>
      </c>
      <c r="I18" s="28">
        <f>IFERROR(+VLOOKUP("LLIQDF"&amp;A18,'Main File'!A:O,13,0),0)</f>
        <v>0</v>
      </c>
      <c r="J18" s="28">
        <f>IFERROR(+VLOOKUP("LLIQDF"&amp;A18,'Main File'!A:O,14,0),0)</f>
        <v>5.2849108320130005E-3</v>
      </c>
      <c r="K18" s="28">
        <f>IFERROR(+VLOOKUP("LLIQDF"&amp;A18,'Main File'!A:O,15,0),0)</f>
        <v>7.4645960627299529E-2</v>
      </c>
    </row>
    <row r="19" spans="1:11" x14ac:dyDescent="0.25">
      <c r="A19" s="9">
        <f t="shared" si="0"/>
        <v>43175</v>
      </c>
      <c r="B19" s="28">
        <f>IFERROR(+VLOOKUP("LLIQDF"&amp;A19,'Main File'!A:O,6,0),0)</f>
        <v>0.20946737092991241</v>
      </c>
      <c r="C19" s="28">
        <f>IFERROR(+VLOOKUP("LLIQDF"&amp;A19,'Main File'!A:O,7,0),0)</f>
        <v>0</v>
      </c>
      <c r="D19" s="28">
        <f>IFERROR(+VLOOKUP("LLIQDF"&amp;A19,'Main File'!A:O,8,0),0)</f>
        <v>0</v>
      </c>
      <c r="E19" s="28">
        <f>IFERROR(+VLOOKUP("LLIQDF"&amp;A19,'Main File'!A:O,9,0),0)</f>
        <v>5.3020278091441084E-3</v>
      </c>
      <c r="F19" s="28">
        <f>IFERROR(+VLOOKUP("LLIQDF"&amp;A19,'Main File'!A:O,10,0),0)</f>
        <v>0.21476939873905651</v>
      </c>
      <c r="G19" s="28">
        <f>IFERROR(+VLOOKUP("LLIQDF"&amp;A19,'Main File'!A:O,11,0),0)</f>
        <v>6.9344419939023946E-2</v>
      </c>
      <c r="H19" s="28">
        <f>IFERROR(+VLOOKUP("LLIQDF"&amp;A19,'Main File'!A:O,12,0),0)</f>
        <v>0</v>
      </c>
      <c r="I19" s="28">
        <f>IFERROR(+VLOOKUP("LLIQDF"&amp;A19,'Main File'!A:O,13,0),0)</f>
        <v>0</v>
      </c>
      <c r="J19" s="28">
        <f>IFERROR(+VLOOKUP("LLIQDF"&amp;A19,'Main File'!A:O,14,0),0)</f>
        <v>5.2819272368421375E-3</v>
      </c>
      <c r="K19" s="28">
        <f>IFERROR(+VLOOKUP("LLIQDF"&amp;A19,'Main File'!A:O,15,0),0)</f>
        <v>7.4626347175866081E-2</v>
      </c>
    </row>
    <row r="20" spans="1:11" x14ac:dyDescent="0.25">
      <c r="A20" s="9">
        <f t="shared" si="0"/>
        <v>43176</v>
      </c>
      <c r="B20" s="28">
        <f>IFERROR(+VLOOKUP("LLIQDF"&amp;A20,'Main File'!A:O,6,0),0)</f>
        <v>0.20946323929965449</v>
      </c>
      <c r="C20" s="28">
        <f>IFERROR(+VLOOKUP("LLIQDF"&amp;A20,'Main File'!A:O,7,0),0)</f>
        <v>0</v>
      </c>
      <c r="D20" s="28">
        <f>IFERROR(+VLOOKUP("LLIQDF"&amp;A20,'Main File'!A:O,8,0),0)</f>
        <v>0</v>
      </c>
      <c r="E20" s="28">
        <f>IFERROR(+VLOOKUP("LLIQDF"&amp;A20,'Main File'!A:O,9,0),0)</f>
        <v>5.3019253207291202E-3</v>
      </c>
      <c r="F20" s="28">
        <f>IFERROR(+VLOOKUP("LLIQDF"&amp;A20,'Main File'!A:O,10,0),0)</f>
        <v>0.21476516462038361</v>
      </c>
      <c r="G20" s="28">
        <f>IFERROR(+VLOOKUP("LLIQDF"&amp;A20,'Main File'!A:O,11,0),0)</f>
        <v>6.9344222373646139E-2</v>
      </c>
      <c r="H20" s="28">
        <f>IFERROR(+VLOOKUP("LLIQDF"&amp;A20,'Main File'!A:O,12,0),0)</f>
        <v>0</v>
      </c>
      <c r="I20" s="28">
        <f>IFERROR(+VLOOKUP("LLIQDF"&amp;A20,'Main File'!A:O,13,0),0)</f>
        <v>0</v>
      </c>
      <c r="J20" s="28">
        <f>IFERROR(+VLOOKUP("LLIQDF"&amp;A20,'Main File'!A:O,14,0),0)</f>
        <v>5.2819009984575206E-3</v>
      </c>
      <c r="K20" s="28">
        <f>IFERROR(+VLOOKUP("LLIQDF"&amp;A20,'Main File'!A:O,15,0),0)</f>
        <v>7.4626123372103656E-2</v>
      </c>
    </row>
    <row r="21" spans="1:11" x14ac:dyDescent="0.25">
      <c r="A21" s="9">
        <f t="shared" si="0"/>
        <v>43177</v>
      </c>
      <c r="B21" s="28">
        <f>IFERROR(+VLOOKUP("LLIQDF"&amp;A21,'Main File'!A:O,6,0),0)</f>
        <v>0.20946324432962685</v>
      </c>
      <c r="C21" s="28">
        <f>IFERROR(+VLOOKUP("LLIQDF"&amp;A21,'Main File'!A:O,7,0),0)</f>
        <v>0</v>
      </c>
      <c r="D21" s="28">
        <f>IFERROR(+VLOOKUP("LLIQDF"&amp;A21,'Main File'!A:O,8,0),0)</f>
        <v>0</v>
      </c>
      <c r="E21" s="28">
        <f>IFERROR(+VLOOKUP("LLIQDF"&amp;A21,'Main File'!A:O,9,0),0)</f>
        <v>5.3019320662492401E-3</v>
      </c>
      <c r="F21" s="28">
        <f>IFERROR(+VLOOKUP("LLIQDF"&amp;A21,'Main File'!A:O,10,0),0)</f>
        <v>0.21476517639587608</v>
      </c>
      <c r="G21" s="28">
        <f>IFERROR(+VLOOKUP("LLIQDF"&amp;A21,'Main File'!A:O,11,0),0)</f>
        <v>6.9344223844848826E-2</v>
      </c>
      <c r="H21" s="28">
        <f>IFERROR(+VLOOKUP("LLIQDF"&amp;A21,'Main File'!A:O,12,0),0)</f>
        <v>0</v>
      </c>
      <c r="I21" s="28">
        <f>IFERROR(+VLOOKUP("LLIQDF"&amp;A21,'Main File'!A:O,13,0),0)</f>
        <v>0</v>
      </c>
      <c r="J21" s="28">
        <f>IFERROR(+VLOOKUP("LLIQDF"&amp;A21,'Main File'!A:O,14,0),0)</f>
        <v>5.2819016130578019E-3</v>
      </c>
      <c r="K21" s="28">
        <f>IFERROR(+VLOOKUP("LLIQDF"&amp;A21,'Main File'!A:O,15,0),0)</f>
        <v>7.4626125457906631E-2</v>
      </c>
    </row>
    <row r="22" spans="1:11" x14ac:dyDescent="0.25">
      <c r="A22" s="9">
        <f t="shared" si="0"/>
        <v>43178</v>
      </c>
      <c r="B22" s="28">
        <f>IFERROR(+VLOOKUP("LLIQDF"&amp;A22,'Main File'!A:O,6,0),0)</f>
        <v>0.20943416071800272</v>
      </c>
      <c r="C22" s="28">
        <f>IFERROR(+VLOOKUP("LLIQDF"&amp;A22,'Main File'!A:O,7,0),0)</f>
        <v>0</v>
      </c>
      <c r="D22" s="28">
        <f>IFERROR(+VLOOKUP("LLIQDF"&amp;A22,'Main File'!A:O,8,0),0)</f>
        <v>0</v>
      </c>
      <c r="E22" s="28">
        <f>IFERROR(+VLOOKUP("LLIQDF"&amp;A22,'Main File'!A:O,9,0),0)</f>
        <v>5.2962782779239128E-3</v>
      </c>
      <c r="F22" s="28">
        <f>IFERROR(+VLOOKUP("LLIQDF"&amp;A22,'Main File'!A:O,10,0),0)</f>
        <v>0.21473043899592664</v>
      </c>
      <c r="G22" s="28">
        <f>IFERROR(+VLOOKUP("LLIQDF"&amp;A22,'Main File'!A:O,11,0),0)</f>
        <v>6.9409462097932348E-2</v>
      </c>
      <c r="H22" s="28">
        <f>IFERROR(+VLOOKUP("LLIQDF"&amp;A22,'Main File'!A:O,12,0),0)</f>
        <v>0</v>
      </c>
      <c r="I22" s="28">
        <f>IFERROR(+VLOOKUP("LLIQDF"&amp;A22,'Main File'!A:O,13,0),0)</f>
        <v>0</v>
      </c>
      <c r="J22" s="28">
        <f>IFERROR(+VLOOKUP("LLIQDF"&amp;A22,'Main File'!A:O,14,0),0)</f>
        <v>5.2936434925263346E-3</v>
      </c>
      <c r="K22" s="28">
        <f>IFERROR(+VLOOKUP("LLIQDF"&amp;A22,'Main File'!A:O,15,0),0)</f>
        <v>7.4703105590458688E-2</v>
      </c>
    </row>
    <row r="23" spans="1:11" x14ac:dyDescent="0.25">
      <c r="A23" s="9">
        <f t="shared" si="0"/>
        <v>43179</v>
      </c>
      <c r="B23" s="28">
        <f>IFERROR(+VLOOKUP("LLIQDF"&amp;A23,'Main File'!A:O,6,0),0)</f>
        <v>0.20944946456411401</v>
      </c>
      <c r="C23" s="28">
        <f>IFERROR(+VLOOKUP("LLIQDF"&amp;A23,'Main File'!A:O,7,0),0)</f>
        <v>0</v>
      </c>
      <c r="D23" s="28">
        <f>IFERROR(+VLOOKUP("LLIQDF"&amp;A23,'Main File'!A:O,8,0),0)</f>
        <v>0</v>
      </c>
      <c r="E23" s="28">
        <f>IFERROR(+VLOOKUP("LLIQDF"&amp;A23,'Main File'!A:O,9,0),0)</f>
        <v>5.2989827077044591E-3</v>
      </c>
      <c r="F23" s="28">
        <f>IFERROR(+VLOOKUP("LLIQDF"&amp;A23,'Main File'!A:O,10,0),0)</f>
        <v>0.21474844727181847</v>
      </c>
      <c r="G23" s="28">
        <f>IFERROR(+VLOOKUP("LLIQDF"&amp;A23,'Main File'!A:O,11,0),0)</f>
        <v>6.9426376995411529E-2</v>
      </c>
      <c r="H23" s="28">
        <f>IFERROR(+VLOOKUP("LLIQDF"&amp;A23,'Main File'!A:O,12,0),0)</f>
        <v>0</v>
      </c>
      <c r="I23" s="28">
        <f>IFERROR(+VLOOKUP("LLIQDF"&amp;A23,'Main File'!A:O,13,0),0)</f>
        <v>0</v>
      </c>
      <c r="J23" s="28">
        <f>IFERROR(+VLOOKUP("LLIQDF"&amp;A23,'Main File'!A:O,14,0),0)</f>
        <v>5.2966921379447385E-3</v>
      </c>
      <c r="K23" s="28">
        <f>IFERROR(+VLOOKUP("LLIQDF"&amp;A23,'Main File'!A:O,15,0),0)</f>
        <v>7.4723069133356274E-2</v>
      </c>
    </row>
    <row r="24" spans="1:11" x14ac:dyDescent="0.25">
      <c r="A24" s="9">
        <f t="shared" si="0"/>
        <v>43180</v>
      </c>
      <c r="B24" s="28">
        <f>IFERROR(+VLOOKUP("LLIQDF"&amp;A24,'Main File'!A:O,6,0),0)</f>
        <v>0.20940297182427547</v>
      </c>
      <c r="C24" s="28">
        <f>IFERROR(+VLOOKUP("LLIQDF"&amp;A24,'Main File'!A:O,7,0),0)</f>
        <v>0</v>
      </c>
      <c r="D24" s="28">
        <f>IFERROR(+VLOOKUP("LLIQDF"&amp;A24,'Main File'!A:O,8,0),0)</f>
        <v>0</v>
      </c>
      <c r="E24" s="28">
        <f>IFERROR(+VLOOKUP("LLIQDF"&amp;A24,'Main File'!A:O,9,0),0)</f>
        <v>5.2905870224041057E-3</v>
      </c>
      <c r="F24" s="28">
        <f>IFERROR(+VLOOKUP("LLIQDF"&amp;A24,'Main File'!A:O,10,0),0)</f>
        <v>0.21469355884667957</v>
      </c>
      <c r="G24" s="28">
        <f>IFERROR(+VLOOKUP("LLIQDF"&amp;A24,'Main File'!A:O,11,0),0)</f>
        <v>6.9378326542326146E-2</v>
      </c>
      <c r="H24" s="28">
        <f>IFERROR(+VLOOKUP("LLIQDF"&amp;A24,'Main File'!A:O,12,0),0)</f>
        <v>0</v>
      </c>
      <c r="I24" s="28">
        <f>IFERROR(+VLOOKUP("LLIQDF"&amp;A24,'Main File'!A:O,13,0),0)</f>
        <v>0</v>
      </c>
      <c r="J24" s="28">
        <f>IFERROR(+VLOOKUP("LLIQDF"&amp;A24,'Main File'!A:O,14,0),0)</f>
        <v>5.2880363750984118E-3</v>
      </c>
      <c r="K24" s="28">
        <f>IFERROR(+VLOOKUP("LLIQDF"&amp;A24,'Main File'!A:O,15,0),0)</f>
        <v>7.4666362917424553E-2</v>
      </c>
    </row>
    <row r="25" spans="1:11" x14ac:dyDescent="0.25">
      <c r="A25" s="9">
        <f t="shared" si="0"/>
        <v>43181</v>
      </c>
      <c r="B25" s="28">
        <f>IFERROR(+VLOOKUP("LLIQDF"&amp;A25,'Main File'!A:O,6,0),0)</f>
        <v>0.2094624716634132</v>
      </c>
      <c r="C25" s="28">
        <f>IFERROR(+VLOOKUP("LLIQDF"&amp;A25,'Main File'!A:O,7,0),0)</f>
        <v>0</v>
      </c>
      <c r="D25" s="28">
        <f>IFERROR(+VLOOKUP("LLIQDF"&amp;A25,'Main File'!A:O,8,0),0)</f>
        <v>0</v>
      </c>
      <c r="E25" s="28">
        <f>IFERROR(+VLOOKUP("LLIQDF"&amp;A25,'Main File'!A:O,9,0),0)</f>
        <v>5.3017640530905784E-3</v>
      </c>
      <c r="F25" s="28">
        <f>IFERROR(+VLOOKUP("LLIQDF"&amp;A25,'Main File'!A:O,10,0),0)</f>
        <v>0.21476423571650377</v>
      </c>
      <c r="G25" s="28">
        <f>IFERROR(+VLOOKUP("LLIQDF"&amp;A25,'Main File'!A:O,11,0),0)</f>
        <v>6.9442227685945768E-2</v>
      </c>
      <c r="H25" s="28">
        <f>IFERROR(+VLOOKUP("LLIQDF"&amp;A25,'Main File'!A:O,12,0),0)</f>
        <v>0</v>
      </c>
      <c r="I25" s="28">
        <f>IFERROR(+VLOOKUP("LLIQDF"&amp;A25,'Main File'!A:O,13,0),0)</f>
        <v>0</v>
      </c>
      <c r="J25" s="28">
        <f>IFERROR(+VLOOKUP("LLIQDF"&amp;A25,'Main File'!A:O,14,0),0)</f>
        <v>5.2995363419307403E-3</v>
      </c>
      <c r="K25" s="28">
        <f>IFERROR(+VLOOKUP("LLIQDF"&amp;A25,'Main File'!A:O,15,0),0)</f>
        <v>7.4741764027876509E-2</v>
      </c>
    </row>
    <row r="26" spans="1:11" x14ac:dyDescent="0.25">
      <c r="A26" s="9">
        <f t="shared" si="0"/>
        <v>43182</v>
      </c>
      <c r="B26" s="28">
        <f>IFERROR(+VLOOKUP("LLIQDF"&amp;A26,'Main File'!A:O,6,0),0)</f>
        <v>0.20942860582005349</v>
      </c>
      <c r="C26" s="28">
        <f>IFERROR(+VLOOKUP("LLIQDF"&amp;A26,'Main File'!A:O,7,0),0)</f>
        <v>0</v>
      </c>
      <c r="D26" s="28">
        <f>IFERROR(+VLOOKUP("LLIQDF"&amp;A26,'Main File'!A:O,8,0),0)</f>
        <v>0</v>
      </c>
      <c r="E26" s="28">
        <f>IFERROR(+VLOOKUP("LLIQDF"&amp;A26,'Main File'!A:O,9,0),0)</f>
        <v>5.2960172967822152E-3</v>
      </c>
      <c r="F26" s="28">
        <f>IFERROR(+VLOOKUP("LLIQDF"&amp;A26,'Main File'!A:O,10,0),0)</f>
        <v>0.21472462311683571</v>
      </c>
      <c r="G26" s="28">
        <f>IFERROR(+VLOOKUP("LLIQDF"&amp;A26,'Main File'!A:O,11,0),0)</f>
        <v>6.9409867625786742E-2</v>
      </c>
      <c r="H26" s="28">
        <f>IFERROR(+VLOOKUP("LLIQDF"&amp;A26,'Main File'!A:O,12,0),0)</f>
        <v>0</v>
      </c>
      <c r="I26" s="28">
        <f>IFERROR(+VLOOKUP("LLIQDF"&amp;A26,'Main File'!A:O,13,0),0)</f>
        <v>0</v>
      </c>
      <c r="J26" s="28">
        <f>IFERROR(+VLOOKUP("LLIQDF"&amp;A26,'Main File'!A:O,14,0),0)</f>
        <v>5.2937218408184395E-3</v>
      </c>
      <c r="K26" s="28">
        <f>IFERROR(+VLOOKUP("LLIQDF"&amp;A26,'Main File'!A:O,15,0),0)</f>
        <v>7.4703589466605186E-2</v>
      </c>
    </row>
    <row r="27" spans="1:11" x14ac:dyDescent="0.25">
      <c r="A27" s="9">
        <f t="shared" si="0"/>
        <v>43183</v>
      </c>
      <c r="B27" s="28">
        <f>IFERROR(+VLOOKUP("LLIQDF"&amp;A27,'Main File'!A:O,6,0),0)</f>
        <v>0.20943118145212747</v>
      </c>
      <c r="C27" s="28">
        <f>IFERROR(+VLOOKUP("LLIQDF"&amp;A27,'Main File'!A:O,7,0),0)</f>
        <v>0</v>
      </c>
      <c r="D27" s="28">
        <f>IFERROR(+VLOOKUP("LLIQDF"&amp;A27,'Main File'!A:O,8,0),0)</f>
        <v>0</v>
      </c>
      <c r="E27" s="28">
        <f>IFERROR(+VLOOKUP("LLIQDF"&amp;A27,'Main File'!A:O,9,0),0)</f>
        <v>5.2960738283660998E-3</v>
      </c>
      <c r="F27" s="28">
        <f>IFERROR(+VLOOKUP("LLIQDF"&amp;A27,'Main File'!A:O,10,0),0)</f>
        <v>0.21472725528049358</v>
      </c>
      <c r="G27" s="28">
        <f>IFERROR(+VLOOKUP("LLIQDF"&amp;A27,'Main File'!A:O,11,0),0)</f>
        <v>6.9409991090675457E-2</v>
      </c>
      <c r="H27" s="28">
        <f>IFERROR(+VLOOKUP("LLIQDF"&amp;A27,'Main File'!A:O,12,0),0)</f>
        <v>0</v>
      </c>
      <c r="I27" s="28">
        <f>IFERROR(+VLOOKUP("LLIQDF"&amp;A27,'Main File'!A:O,13,0),0)</f>
        <v>0</v>
      </c>
      <c r="J27" s="28">
        <f>IFERROR(+VLOOKUP("LLIQDF"&amp;A27,'Main File'!A:O,14,0),0)</f>
        <v>5.293722483121089E-3</v>
      </c>
      <c r="K27" s="28">
        <f>IFERROR(+VLOOKUP("LLIQDF"&amp;A27,'Main File'!A:O,15,0),0)</f>
        <v>7.4703713573796543E-2</v>
      </c>
    </row>
    <row r="28" spans="1:11" x14ac:dyDescent="0.25">
      <c r="A28" s="9">
        <f t="shared" si="0"/>
        <v>43184</v>
      </c>
      <c r="B28" s="28">
        <f>IFERROR(+VLOOKUP("LLIQDF"&amp;A28,'Main File'!A:O,6,0),0)</f>
        <v>0.20943112960308641</v>
      </c>
      <c r="C28" s="28">
        <f>IFERROR(+VLOOKUP("LLIQDF"&amp;A28,'Main File'!A:O,7,0),0)</f>
        <v>0</v>
      </c>
      <c r="D28" s="28">
        <f>IFERROR(+VLOOKUP("LLIQDF"&amp;A28,'Main File'!A:O,8,0),0)</f>
        <v>0</v>
      </c>
      <c r="E28" s="28">
        <f>IFERROR(+VLOOKUP("LLIQDF"&amp;A28,'Main File'!A:O,9,0),0)</f>
        <v>5.2960817609657282E-3</v>
      </c>
      <c r="F28" s="28">
        <f>IFERROR(+VLOOKUP("LLIQDF"&amp;A28,'Main File'!A:O,10,0),0)</f>
        <v>0.21472721136405212</v>
      </c>
      <c r="G28" s="28">
        <f>IFERROR(+VLOOKUP("LLIQDF"&amp;A28,'Main File'!A:O,11,0),0)</f>
        <v>6.9409987055701561E-2</v>
      </c>
      <c r="H28" s="28">
        <f>IFERROR(+VLOOKUP("LLIQDF"&amp;A28,'Main File'!A:O,12,0),0)</f>
        <v>0</v>
      </c>
      <c r="I28" s="28">
        <f>IFERROR(+VLOOKUP("LLIQDF"&amp;A28,'Main File'!A:O,13,0),0)</f>
        <v>0</v>
      </c>
      <c r="J28" s="28">
        <f>IFERROR(+VLOOKUP("LLIQDF"&amp;A28,'Main File'!A:O,14,0),0)</f>
        <v>5.2937146000291493E-3</v>
      </c>
      <c r="K28" s="28">
        <f>IFERROR(+VLOOKUP("LLIQDF"&amp;A28,'Main File'!A:O,15,0),0)</f>
        <v>7.4703701655730703E-2</v>
      </c>
    </row>
    <row r="29" spans="1:11" x14ac:dyDescent="0.25">
      <c r="A29" s="9">
        <f t="shared" si="0"/>
        <v>43185</v>
      </c>
      <c r="B29" s="28">
        <f>IFERROR(+VLOOKUP("LLIQDF"&amp;A29,'Main File'!A:O,6,0),0)</f>
        <v>0.20935382398638752</v>
      </c>
      <c r="C29" s="28">
        <f>IFERROR(+VLOOKUP("LLIQDF"&amp;A29,'Main File'!A:O,7,0),0)</f>
        <v>0</v>
      </c>
      <c r="D29" s="28">
        <f>IFERROR(+VLOOKUP("LLIQDF"&amp;A29,'Main File'!A:O,8,0),0)</f>
        <v>0</v>
      </c>
      <c r="E29" s="28">
        <f>IFERROR(+VLOOKUP("LLIQDF"&amp;A29,'Main File'!A:O,9,0),0)</f>
        <v>5.2821537691693041E-3</v>
      </c>
      <c r="F29" s="28">
        <f>IFERROR(+VLOOKUP("LLIQDF"&amp;A29,'Main File'!A:O,10,0),0)</f>
        <v>0.21463597775555682</v>
      </c>
      <c r="G29" s="28">
        <f>IFERROR(+VLOOKUP("LLIQDF"&amp;A29,'Main File'!A:O,11,0),0)</f>
        <v>6.9342268144619315E-2</v>
      </c>
      <c r="H29" s="28">
        <f>IFERROR(+VLOOKUP("LLIQDF"&amp;A29,'Main File'!A:O,12,0),0)</f>
        <v>0</v>
      </c>
      <c r="I29" s="28">
        <f>IFERROR(+VLOOKUP("LLIQDF"&amp;A29,'Main File'!A:O,13,0),0)</f>
        <v>0</v>
      </c>
      <c r="J29" s="28">
        <f>IFERROR(+VLOOKUP("LLIQDF"&amp;A29,'Main File'!A:O,14,0),0)</f>
        <v>5.2815346140317248E-3</v>
      </c>
      <c r="K29" s="28">
        <f>IFERROR(+VLOOKUP("LLIQDF"&amp;A29,'Main File'!A:O,15,0),0)</f>
        <v>7.4623802758651034E-2</v>
      </c>
    </row>
    <row r="30" spans="1:11" x14ac:dyDescent="0.25">
      <c r="A30" s="9">
        <f t="shared" si="0"/>
        <v>43186</v>
      </c>
      <c r="B30" s="28">
        <f>IFERROR(+VLOOKUP("LLIQDF"&amp;A30,'Main File'!A:O,6,0),0)</f>
        <v>0</v>
      </c>
      <c r="C30" s="28">
        <f>IFERROR(+VLOOKUP("LLIQDF"&amp;A30,'Main File'!A:O,7,0),0)</f>
        <v>0</v>
      </c>
      <c r="D30" s="28">
        <f>IFERROR(+VLOOKUP("LLIQDF"&amp;A30,'Main File'!A:O,8,0),0)</f>
        <v>0</v>
      </c>
      <c r="E30" s="28">
        <f>IFERROR(+VLOOKUP("LLIQDF"&amp;A30,'Main File'!A:O,9,0),0)</f>
        <v>0</v>
      </c>
      <c r="F30" s="28">
        <f>IFERROR(+VLOOKUP("LLIQDF"&amp;A30,'Main File'!A:O,10,0),0)</f>
        <v>0</v>
      </c>
      <c r="G30" s="28">
        <f>IFERROR(+VLOOKUP("LLIQDF"&amp;A30,'Main File'!A:O,11,0),0)</f>
        <v>0</v>
      </c>
      <c r="H30" s="28">
        <f>IFERROR(+VLOOKUP("LLIQDF"&amp;A30,'Main File'!A:O,12,0),0)</f>
        <v>0</v>
      </c>
      <c r="I30" s="28">
        <f>IFERROR(+VLOOKUP("LLIQDF"&amp;A30,'Main File'!A:O,13,0),0)</f>
        <v>0</v>
      </c>
      <c r="J30" s="28">
        <f>IFERROR(+VLOOKUP("LLIQDF"&amp;A30,'Main File'!A:O,14,0),0)</f>
        <v>0</v>
      </c>
      <c r="K30" s="28">
        <f>IFERROR(+VLOOKUP("LLIQDF"&amp;A30,'Main File'!A:O,15,0),0)</f>
        <v>0</v>
      </c>
    </row>
    <row r="31" spans="1:11" x14ac:dyDescent="0.25">
      <c r="A31" s="9">
        <f t="shared" si="0"/>
        <v>43187</v>
      </c>
      <c r="B31" s="28">
        <f>IFERROR(+VLOOKUP("LLIQDF"&amp;A31,'Main File'!A:O,6,0),0)</f>
        <v>0</v>
      </c>
      <c r="C31" s="28">
        <f>IFERROR(+VLOOKUP("LLIQDF"&amp;A31,'Main File'!A:O,7,0),0)</f>
        <v>0</v>
      </c>
      <c r="D31" s="28">
        <f>IFERROR(+VLOOKUP("LLIQDF"&amp;A31,'Main File'!A:O,8,0),0)</f>
        <v>0</v>
      </c>
      <c r="E31" s="28">
        <f>IFERROR(+VLOOKUP("LLIQDF"&amp;A31,'Main File'!A:O,9,0),0)</f>
        <v>0</v>
      </c>
      <c r="F31" s="28">
        <f>IFERROR(+VLOOKUP("LLIQDF"&amp;A31,'Main File'!A:O,10,0),0)</f>
        <v>0</v>
      </c>
      <c r="G31" s="28">
        <f>IFERROR(+VLOOKUP("LLIQDF"&amp;A31,'Main File'!A:O,11,0),0)</f>
        <v>0</v>
      </c>
      <c r="H31" s="28">
        <f>IFERROR(+VLOOKUP("LLIQDF"&amp;A31,'Main File'!A:O,12,0),0)</f>
        <v>0</v>
      </c>
      <c r="I31" s="28">
        <f>IFERROR(+VLOOKUP("LLIQDF"&amp;A31,'Main File'!A:O,13,0),0)</f>
        <v>0</v>
      </c>
      <c r="J31" s="28">
        <f>IFERROR(+VLOOKUP("LLIQDF"&amp;A31,'Main File'!A:O,14,0),0)</f>
        <v>0</v>
      </c>
      <c r="K31" s="28">
        <f>IFERROR(+VLOOKUP("LLIQDF"&amp;A31,'Main File'!A:O,15,0),0)</f>
        <v>0</v>
      </c>
    </row>
    <row r="32" spans="1:11" x14ac:dyDescent="0.25">
      <c r="A32" s="9">
        <f t="shared" si="0"/>
        <v>43188</v>
      </c>
      <c r="B32" s="28">
        <f>IFERROR(+VLOOKUP("LLIQDF"&amp;A32,'Main File'!A:O,6,0),0)</f>
        <v>0</v>
      </c>
      <c r="C32" s="28">
        <f>IFERROR(+VLOOKUP("LLIQDF"&amp;A32,'Main File'!A:O,7,0),0)</f>
        <v>0</v>
      </c>
      <c r="D32" s="28">
        <f>IFERROR(+VLOOKUP("LLIQDF"&amp;A32,'Main File'!A:O,8,0),0)</f>
        <v>0</v>
      </c>
      <c r="E32" s="28">
        <f>IFERROR(+VLOOKUP("LLIQDF"&amp;A32,'Main File'!A:O,9,0),0)</f>
        <v>0</v>
      </c>
      <c r="F32" s="28">
        <f>IFERROR(+VLOOKUP("LLIQDF"&amp;A32,'Main File'!A:O,10,0),0)</f>
        <v>0</v>
      </c>
      <c r="G32" s="28">
        <f>IFERROR(+VLOOKUP("LLIQDF"&amp;A32,'Main File'!A:O,11,0),0)</f>
        <v>0</v>
      </c>
      <c r="H32" s="28">
        <f>IFERROR(+VLOOKUP("LLIQDF"&amp;A32,'Main File'!A:O,12,0),0)</f>
        <v>0</v>
      </c>
      <c r="I32" s="28">
        <f>IFERROR(+VLOOKUP("LLIQDF"&amp;A32,'Main File'!A:O,13,0),0)</f>
        <v>0</v>
      </c>
      <c r="J32" s="28">
        <f>IFERROR(+VLOOKUP("LLIQDF"&amp;A32,'Main File'!A:O,14,0),0)</f>
        <v>0</v>
      </c>
      <c r="K32" s="28">
        <f>IFERROR(+VLOOKUP("LLIQDF"&amp;A32,'Main File'!A:O,15,0),0)</f>
        <v>0</v>
      </c>
    </row>
    <row r="33" spans="1:11" x14ac:dyDescent="0.25">
      <c r="A33" s="9">
        <f t="shared" si="0"/>
        <v>43189</v>
      </c>
      <c r="B33" s="28">
        <f>IFERROR(+VLOOKUP("LLIQDF"&amp;A33,'Main File'!A:O,6,0),0)</f>
        <v>0</v>
      </c>
      <c r="C33" s="28">
        <f>IFERROR(+VLOOKUP("LLIQDF"&amp;A33,'Main File'!A:O,7,0),0)</f>
        <v>0</v>
      </c>
      <c r="D33" s="28">
        <f>IFERROR(+VLOOKUP("LLIQDF"&amp;A33,'Main File'!A:O,8,0),0)</f>
        <v>0</v>
      </c>
      <c r="E33" s="28">
        <f>IFERROR(+VLOOKUP("LLIQDF"&amp;A33,'Main File'!A:O,9,0),0)</f>
        <v>0</v>
      </c>
      <c r="F33" s="28">
        <f>IFERROR(+VLOOKUP("LLIQDF"&amp;A33,'Main File'!A:O,10,0),0)</f>
        <v>0</v>
      </c>
      <c r="G33" s="28">
        <f>IFERROR(+VLOOKUP("LLIQDF"&amp;A33,'Main File'!A:O,11,0),0)</f>
        <v>0</v>
      </c>
      <c r="H33" s="28">
        <f>IFERROR(+VLOOKUP("LLIQDF"&amp;A33,'Main File'!A:O,12,0),0)</f>
        <v>0</v>
      </c>
      <c r="I33" s="28">
        <f>IFERROR(+VLOOKUP("LLIQDF"&amp;A33,'Main File'!A:O,13,0),0)</f>
        <v>0</v>
      </c>
      <c r="J33" s="28">
        <f>IFERROR(+VLOOKUP("LLIQDF"&amp;A33,'Main File'!A:O,14,0),0)</f>
        <v>0</v>
      </c>
      <c r="K33" s="28">
        <f>IFERROR(+VLOOKUP("LLIQDF"&amp;A33,'Main File'!A:O,15,0),0)</f>
        <v>0</v>
      </c>
    </row>
    <row r="34" spans="1:11" x14ac:dyDescent="0.25">
      <c r="A34" s="9">
        <f t="shared" si="0"/>
        <v>43190</v>
      </c>
      <c r="B34" s="28">
        <f>IFERROR(+VLOOKUP("LLIQDF"&amp;A34,'Main File'!A:O,6,0),0)</f>
        <v>0</v>
      </c>
      <c r="C34" s="28">
        <f>IFERROR(+VLOOKUP("LLIQDF"&amp;A34,'Main File'!A:O,7,0),0)</f>
        <v>0</v>
      </c>
      <c r="D34" s="28">
        <f>IFERROR(+VLOOKUP("LLIQDF"&amp;A34,'Main File'!A:O,8,0),0)</f>
        <v>0</v>
      </c>
      <c r="E34" s="28">
        <f>IFERROR(+VLOOKUP("LLIQDF"&amp;A34,'Main File'!A:O,9,0),0)</f>
        <v>0</v>
      </c>
      <c r="F34" s="28">
        <f>IFERROR(+VLOOKUP("LLIQDF"&amp;A34,'Main File'!A:O,10,0),0)</f>
        <v>0</v>
      </c>
      <c r="G34" s="28">
        <f>IFERROR(+VLOOKUP("LLIQDF"&amp;A34,'Main File'!A:O,11,0),0)</f>
        <v>0</v>
      </c>
      <c r="H34" s="28">
        <f>IFERROR(+VLOOKUP("LLIQDF"&amp;A34,'Main File'!A:O,12,0),0)</f>
        <v>0</v>
      </c>
      <c r="I34" s="28">
        <f>IFERROR(+VLOOKUP("LLIQDF"&amp;A34,'Main File'!A:O,13,0),0)</f>
        <v>0</v>
      </c>
      <c r="J34" s="28">
        <f>IFERROR(+VLOOKUP("LLIQDF"&amp;A34,'Main File'!A:O,14,0),0)</f>
        <v>0</v>
      </c>
      <c r="K34" s="28">
        <f>IFERROR(+VLOOKUP("LLIQDF"&amp;A34,'Main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2018-03-26T18:26:58Z</dcterms:modified>
</cp:coreProperties>
</file>