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chavan\AppData\Local\Microsoft\Windows\INetCache\Content.Outlook\F1EZCD0N\"/>
    </mc:Choice>
  </mc:AlternateContent>
  <xr:revisionPtr revIDLastSave="0" documentId="13_ncr:1_{3E3FEA7F-9072-4243-8A72-315B3ED66AEB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<sst xmlns="http://schemas.openxmlformats.org/spreadsheetml/2006/main" count="2246" uniqueCount="101">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</sst>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52"/>
  <sheetViews>
    <sheetView topLeftCell="A531" workbookViewId="0">
      <selection activeCell="A527" sqref="A527:A55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8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  <row r="353" spans="1:15" x14ac:dyDescent="0.25">
      <c r="A353" t="str">
        <f t="shared" si="5"/>
        <v>LDBOND43174</v>
      </c>
      <c r="B353" s="3" t="s">
        <v>11</v>
      </c>
      <c r="C353" s="3" t="s">
        <v>12</v>
      </c>
      <c r="D353" s="4">
        <v>43174</v>
      </c>
      <c r="E353" s="3" t="s">
        <v>13</v>
      </c>
      <c r="F353" s="29">
        <v>1.0700190428549372</v>
      </c>
      <c r="G353" s="29">
        <v>0</v>
      </c>
      <c r="H353" s="29">
        <v>0</v>
      </c>
      <c r="I353" s="29">
        <v>9.54030337849959E-2</v>
      </c>
      <c r="J353" s="29">
        <v>1.165422076639933</v>
      </c>
      <c r="K353" s="29">
        <v>0.56635048575564928</v>
      </c>
      <c r="L353" s="29">
        <v>0</v>
      </c>
      <c r="M353" s="29">
        <v>0</v>
      </c>
      <c r="N353" s="29">
        <v>9.4744564600751785E-2</v>
      </c>
      <c r="O353" s="29">
        <v>0.66109505035640104</v>
      </c>
    </row>
    <row r="354" spans="1:15" x14ac:dyDescent="0.25">
      <c r="A354" t="str">
        <f t="shared" si="5"/>
        <v>LDCPO243174</v>
      </c>
      <c r="B354" s="3" t="s">
        <v>14</v>
      </c>
      <c r="C354" s="3" t="s">
        <v>15</v>
      </c>
      <c r="D354" s="4">
        <v>43174</v>
      </c>
      <c r="E354" s="3" t="s">
        <v>16</v>
      </c>
      <c r="F354" s="29">
        <v>2.2500750909770746</v>
      </c>
      <c r="G354" s="29">
        <v>0</v>
      </c>
      <c r="H354" s="29">
        <v>0</v>
      </c>
      <c r="I354" s="29">
        <v>0.28801877144271126</v>
      </c>
      <c r="J354" s="29">
        <v>2.5380938624197857</v>
      </c>
      <c r="K354" s="29">
        <v>1.7500806983801982</v>
      </c>
      <c r="L354" s="29">
        <v>0</v>
      </c>
      <c r="M354" s="29">
        <v>0</v>
      </c>
      <c r="N354" s="29">
        <v>0.28796183783085189</v>
      </c>
      <c r="O354" s="29">
        <v>2.0380425362110501</v>
      </c>
    </row>
    <row r="355" spans="1:15" x14ac:dyDescent="0.25">
      <c r="A355" t="str">
        <f t="shared" si="5"/>
        <v>LDDAF143174</v>
      </c>
      <c r="B355" s="3" t="s">
        <v>17</v>
      </c>
      <c r="C355" s="3" t="s">
        <v>18</v>
      </c>
      <c r="D355" s="4">
        <v>43174</v>
      </c>
      <c r="E355" s="5" t="s">
        <v>19</v>
      </c>
      <c r="F355" s="29">
        <v>2.2500855715011765</v>
      </c>
      <c r="G355" s="29">
        <v>0</v>
      </c>
      <c r="H355" s="29">
        <v>0</v>
      </c>
      <c r="I355" s="29">
        <v>0.17461175099660092</v>
      </c>
      <c r="J355" s="29">
        <v>2.4246973224977775</v>
      </c>
      <c r="K355" s="29">
        <v>1.0800129748399971</v>
      </c>
      <c r="L355" s="29">
        <v>0</v>
      </c>
      <c r="M355" s="29">
        <v>0</v>
      </c>
      <c r="N355" s="29">
        <v>0.17460606562945069</v>
      </c>
      <c r="O355" s="29">
        <v>1.2546190404694477</v>
      </c>
    </row>
    <row r="356" spans="1:15" x14ac:dyDescent="0.25">
      <c r="A356" t="str">
        <f t="shared" si="5"/>
        <v>LDDAF243174</v>
      </c>
      <c r="B356" s="3" t="s">
        <v>20</v>
      </c>
      <c r="C356" s="3" t="s">
        <v>21</v>
      </c>
      <c r="D356" s="4">
        <v>43174</v>
      </c>
      <c r="E356" s="3" t="s">
        <v>22</v>
      </c>
      <c r="F356" s="29">
        <v>2.2500914162717631</v>
      </c>
      <c r="G356" s="29">
        <v>0</v>
      </c>
      <c r="H356" s="29">
        <v>0</v>
      </c>
      <c r="I356" s="29">
        <v>0.19801470296927129</v>
      </c>
      <c r="J356" s="29">
        <v>2.4481061192410345</v>
      </c>
      <c r="K356" s="29">
        <v>1.2200087190210629</v>
      </c>
      <c r="L356" s="29">
        <v>0</v>
      </c>
      <c r="M356" s="29">
        <v>0</v>
      </c>
      <c r="N356" s="29">
        <v>0.19800607026749303</v>
      </c>
      <c r="O356" s="29">
        <v>1.418014789288556</v>
      </c>
    </row>
    <row r="357" spans="1:15" x14ac:dyDescent="0.25">
      <c r="A357" t="str">
        <f t="shared" si="5"/>
        <v>LDDAF343174</v>
      </c>
      <c r="B357" s="3" t="s">
        <v>23</v>
      </c>
      <c r="C357" s="3" t="s">
        <v>24</v>
      </c>
      <c r="D357" s="4">
        <v>43174</v>
      </c>
      <c r="E357" s="3" t="s">
        <v>25</v>
      </c>
      <c r="F357" s="29">
        <v>2.2500857435672379</v>
      </c>
      <c r="G357" s="29">
        <v>0</v>
      </c>
      <c r="H357" s="29">
        <v>0</v>
      </c>
      <c r="I357" s="29">
        <v>0.19621630228049122</v>
      </c>
      <c r="J357" s="29">
        <v>2.4463020458477289</v>
      </c>
      <c r="K357" s="29">
        <v>1.2300201343572192</v>
      </c>
      <c r="L357" s="29">
        <v>0</v>
      </c>
      <c r="M357" s="29">
        <v>0</v>
      </c>
      <c r="N357" s="29">
        <v>0.19620276293278982</v>
      </c>
      <c r="O357" s="29">
        <v>1.4262228972900091</v>
      </c>
    </row>
    <row r="358" spans="1:15" x14ac:dyDescent="0.25">
      <c r="A358" t="str">
        <f t="shared" si="5"/>
        <v>LDGETF43174</v>
      </c>
      <c r="B358" s="3" t="s">
        <v>26</v>
      </c>
      <c r="C358" s="3" t="s">
        <v>27</v>
      </c>
      <c r="D358" s="4">
        <v>43174</v>
      </c>
      <c r="E358" s="3" t="s">
        <v>97</v>
      </c>
      <c r="F358" s="29">
        <v>0.25000096277312445</v>
      </c>
      <c r="G358" s="29">
        <v>0</v>
      </c>
      <c r="H358" s="29">
        <v>0</v>
      </c>
      <c r="I358" s="29">
        <v>2.7000293221742071E-2</v>
      </c>
      <c r="J358" s="29">
        <v>0.27700125599486652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</row>
    <row r="359" spans="1:15" x14ac:dyDescent="0.25">
      <c r="A359" t="str">
        <f t="shared" si="5"/>
        <v>LDGSEC43174</v>
      </c>
      <c r="B359" s="3" t="s">
        <v>29</v>
      </c>
      <c r="C359" s="3" t="s">
        <v>30</v>
      </c>
      <c r="D359" s="4">
        <v>43174</v>
      </c>
      <c r="E359" s="3" t="s">
        <v>31</v>
      </c>
      <c r="F359" s="29">
        <v>2.2500993101823301</v>
      </c>
      <c r="G359" s="29">
        <v>0</v>
      </c>
      <c r="H359" s="29">
        <v>0.2</v>
      </c>
      <c r="I359" s="29">
        <v>0.27542016776695144</v>
      </c>
      <c r="J359" s="29">
        <v>2.7255194779492817</v>
      </c>
      <c r="K359" s="29">
        <v>1.3471707461812725</v>
      </c>
      <c r="L359" s="29">
        <v>0</v>
      </c>
      <c r="M359" s="29">
        <v>0.2</v>
      </c>
      <c r="N359" s="29">
        <v>0.27130013525840202</v>
      </c>
      <c r="O359" s="29">
        <v>1.8184708814396746</v>
      </c>
    </row>
    <row r="360" spans="1:15" x14ac:dyDescent="0.25">
      <c r="A360" t="str">
        <f t="shared" si="5"/>
        <v>LDINPF43174</v>
      </c>
      <c r="B360" s="3" t="s">
        <v>32</v>
      </c>
      <c r="C360" s="3" t="s">
        <v>33</v>
      </c>
      <c r="D360" s="4">
        <v>43174</v>
      </c>
      <c r="E360" s="3" t="s">
        <v>34</v>
      </c>
      <c r="F360" s="29">
        <v>1.1300520322120833</v>
      </c>
      <c r="G360" s="29">
        <v>0</v>
      </c>
      <c r="H360" s="29">
        <v>0</v>
      </c>
      <c r="I360" s="29">
        <v>6.8403752775613599E-2</v>
      </c>
      <c r="J360" s="29">
        <v>1.1984557849876969</v>
      </c>
      <c r="K360" s="29">
        <v>0.47761722785128297</v>
      </c>
      <c r="L360" s="29">
        <v>0</v>
      </c>
      <c r="M360" s="29">
        <v>0</v>
      </c>
      <c r="N360" s="29">
        <v>6.7971056002504707E-2</v>
      </c>
      <c r="O360" s="29">
        <v>0.54558828385378766</v>
      </c>
    </row>
    <row r="361" spans="1:15" x14ac:dyDescent="0.25">
      <c r="A361" t="str">
        <f t="shared" si="5"/>
        <v>LDMIPF43174</v>
      </c>
      <c r="B361" s="3" t="s">
        <v>35</v>
      </c>
      <c r="C361" s="3" t="s">
        <v>36</v>
      </c>
      <c r="D361" s="4">
        <v>43174</v>
      </c>
      <c r="E361" s="3" t="s">
        <v>37</v>
      </c>
      <c r="F361" s="29">
        <v>2.2369790758796357</v>
      </c>
      <c r="G361" s="29">
        <v>-1.3106275939576046</v>
      </c>
      <c r="H361" s="29">
        <v>0.2</v>
      </c>
      <c r="I361" s="29">
        <v>0.32706749053714701</v>
      </c>
      <c r="J361" s="29">
        <v>1.4534189724591782</v>
      </c>
      <c r="K361" s="29">
        <v>1.5379014928475818</v>
      </c>
      <c r="L361" s="29">
        <v>0</v>
      </c>
      <c r="M361" s="29">
        <v>0.2</v>
      </c>
      <c r="N361" s="29">
        <v>0.3020465728300164</v>
      </c>
      <c r="O361" s="29">
        <v>2.0399480656775983</v>
      </c>
    </row>
    <row r="362" spans="1:15" x14ac:dyDescent="0.25">
      <c r="A362" t="str">
        <f t="shared" si="5"/>
        <v>LDSAPF43174</v>
      </c>
      <c r="B362" s="3" t="s">
        <v>38</v>
      </c>
      <c r="C362" s="3" t="s">
        <v>39</v>
      </c>
      <c r="D362" s="4">
        <v>43174</v>
      </c>
      <c r="E362" s="3" t="s">
        <v>40</v>
      </c>
      <c r="F362" s="29">
        <v>0.80003076057539801</v>
      </c>
      <c r="G362" s="29">
        <v>0</v>
      </c>
      <c r="H362" s="29">
        <v>0</v>
      </c>
      <c r="I362" s="29">
        <v>3.9601920904552987E-2</v>
      </c>
      <c r="J362" s="29">
        <v>0.83963268147995096</v>
      </c>
      <c r="K362" s="29">
        <v>0.26511259575388463</v>
      </c>
      <c r="L362" s="29">
        <v>0</v>
      </c>
      <c r="M362" s="29">
        <v>0</v>
      </c>
      <c r="N362" s="29">
        <v>3.8720164819648267E-2</v>
      </c>
      <c r="O362" s="29">
        <v>0.30383276057353292</v>
      </c>
    </row>
    <row r="363" spans="1:15" x14ac:dyDescent="0.25">
      <c r="A363" t="str">
        <f t="shared" si="5"/>
        <v>LEBALF43174</v>
      </c>
      <c r="B363" s="3" t="s">
        <v>41</v>
      </c>
      <c r="C363" s="3" t="s">
        <v>42</v>
      </c>
      <c r="D363" s="4">
        <v>43174</v>
      </c>
      <c r="E363" s="3" t="s">
        <v>43</v>
      </c>
      <c r="F363" s="29">
        <v>2.3247933510868384</v>
      </c>
      <c r="G363" s="29">
        <v>0</v>
      </c>
      <c r="H363" s="29">
        <v>0.2</v>
      </c>
      <c r="I363" s="29">
        <v>5.8455366558935559E-2</v>
      </c>
      <c r="J363" s="29">
        <v>2.5832487176457741</v>
      </c>
      <c r="K363" s="29">
        <v>0.32283715564374532</v>
      </c>
      <c r="L363" s="29">
        <v>0</v>
      </c>
      <c r="M363" s="29">
        <v>0.2</v>
      </c>
      <c r="N363" s="29">
        <v>5.8111193311505736E-2</v>
      </c>
      <c r="O363" s="29">
        <v>0.58094834895525105</v>
      </c>
    </row>
    <row r="364" spans="1:15" x14ac:dyDescent="0.25">
      <c r="A364" t="str">
        <f t="shared" si="5"/>
        <v>LEBFSF43174</v>
      </c>
      <c r="B364" s="3" t="s">
        <v>44</v>
      </c>
      <c r="C364" s="3" t="s">
        <v>45</v>
      </c>
      <c r="D364" s="4">
        <v>43174</v>
      </c>
      <c r="E364" s="3" t="s">
        <v>46</v>
      </c>
      <c r="F364" s="29">
        <v>2.5001206623957195</v>
      </c>
      <c r="G364" s="29">
        <v>0</v>
      </c>
      <c r="H364" s="29">
        <v>0.2</v>
      </c>
      <c r="I364" s="29">
        <v>0.21961803013842593</v>
      </c>
      <c r="J364" s="29">
        <v>2.9197386925341458</v>
      </c>
      <c r="K364" s="29">
        <v>1.0367288558641019</v>
      </c>
      <c r="L364" s="29">
        <v>0</v>
      </c>
      <c r="M364" s="29">
        <v>0.2</v>
      </c>
      <c r="N364" s="29">
        <v>0.20821477286413148</v>
      </c>
      <c r="O364" s="29">
        <v>1.4449436287282333</v>
      </c>
    </row>
    <row r="365" spans="1:15" x14ac:dyDescent="0.25">
      <c r="A365" t="str">
        <f t="shared" si="5"/>
        <v>LECHID43174</v>
      </c>
      <c r="B365" s="3" t="s">
        <v>47</v>
      </c>
      <c r="C365" s="3" t="s">
        <v>48</v>
      </c>
      <c r="D365" s="4">
        <v>43174</v>
      </c>
      <c r="E365" s="3" t="s">
        <v>49</v>
      </c>
      <c r="F365" s="29">
        <v>2.4756810954867206</v>
      </c>
      <c r="G365" s="29">
        <v>0</v>
      </c>
      <c r="H365" s="29">
        <v>0</v>
      </c>
      <c r="I365" s="29">
        <v>0.26922121109440417</v>
      </c>
      <c r="J365" s="29">
        <v>2.7449023065811247</v>
      </c>
      <c r="K365" s="29">
        <v>1.4777533589726413</v>
      </c>
      <c r="L365" s="29">
        <v>0</v>
      </c>
      <c r="M365" s="29">
        <v>0</v>
      </c>
      <c r="N365" s="29">
        <v>0.25163654496611554</v>
      </c>
      <c r="O365" s="29">
        <v>1.7293899039387568</v>
      </c>
    </row>
    <row r="366" spans="1:15" x14ac:dyDescent="0.25">
      <c r="A366" t="str">
        <f t="shared" si="5"/>
        <v>LEEQTF43174</v>
      </c>
      <c r="B366" s="3" t="s">
        <v>50</v>
      </c>
      <c r="C366" s="3" t="s">
        <v>51</v>
      </c>
      <c r="D366" s="4">
        <v>43174</v>
      </c>
      <c r="E366" s="3" t="s">
        <v>52</v>
      </c>
      <c r="F366" s="29">
        <v>2.3221225143170883</v>
      </c>
      <c r="G366" s="29">
        <v>0</v>
      </c>
      <c r="H366" s="29">
        <v>0.2</v>
      </c>
      <c r="I366" s="29">
        <v>0.28838366510845176</v>
      </c>
      <c r="J366" s="29">
        <v>2.8105061794255404</v>
      </c>
      <c r="K366" s="29">
        <v>1.4603676816321653</v>
      </c>
      <c r="L366" s="29">
        <v>0</v>
      </c>
      <c r="M366" s="29">
        <v>0.2</v>
      </c>
      <c r="N366" s="29">
        <v>0.28627582341470431</v>
      </c>
      <c r="O366" s="29">
        <v>1.9466435050468696</v>
      </c>
    </row>
    <row r="367" spans="1:15" x14ac:dyDescent="0.25">
      <c r="A367" t="str">
        <f t="shared" si="5"/>
        <v>LEGROW43174</v>
      </c>
      <c r="B367" s="3" t="s">
        <v>53</v>
      </c>
      <c r="C367" s="3" t="s">
        <v>54</v>
      </c>
      <c r="D367" s="4">
        <v>43174</v>
      </c>
      <c r="E367" s="3" t="s">
        <v>55</v>
      </c>
      <c r="F367" s="29">
        <v>2.3537697551737153</v>
      </c>
      <c r="G367" s="29">
        <v>0</v>
      </c>
      <c r="H367" s="29">
        <v>0.2</v>
      </c>
      <c r="I367" s="29">
        <v>0.27607948663126208</v>
      </c>
      <c r="J367" s="29">
        <v>2.8298492418049777</v>
      </c>
      <c r="K367" s="29">
        <v>1.398159655475016</v>
      </c>
      <c r="L367" s="29">
        <v>0</v>
      </c>
      <c r="M367" s="29">
        <v>0.2</v>
      </c>
      <c r="N367" s="29">
        <v>0.27327956771080203</v>
      </c>
      <c r="O367" s="29">
        <v>1.8714392231858179</v>
      </c>
    </row>
    <row r="368" spans="1:15" x14ac:dyDescent="0.25">
      <c r="A368" t="str">
        <f t="shared" si="5"/>
        <v>LEINFA43174</v>
      </c>
      <c r="B368" s="3" t="s">
        <v>56</v>
      </c>
      <c r="C368" s="3" t="s">
        <v>57</v>
      </c>
      <c r="D368" s="4">
        <v>43174</v>
      </c>
      <c r="E368" s="3" t="s">
        <v>58</v>
      </c>
      <c r="F368" s="29">
        <v>2.5001235799662425</v>
      </c>
      <c r="G368" s="29">
        <v>0</v>
      </c>
      <c r="H368" s="29">
        <v>0.2</v>
      </c>
      <c r="I368" s="29">
        <v>0.25382105414476386</v>
      </c>
      <c r="J368" s="29">
        <v>2.9539446341110063</v>
      </c>
      <c r="K368" s="29">
        <v>1.2132599366638002</v>
      </c>
      <c r="L368" s="29">
        <v>0</v>
      </c>
      <c r="M368" s="29">
        <v>0.2</v>
      </c>
      <c r="N368" s="29">
        <v>0.24179819261919452</v>
      </c>
      <c r="O368" s="29">
        <v>1.6550581292829947</v>
      </c>
    </row>
    <row r="369" spans="1:15" x14ac:dyDescent="0.25">
      <c r="A369" t="str">
        <f t="shared" si="5"/>
        <v>LEINNF43174</v>
      </c>
      <c r="B369" s="3" t="s">
        <v>59</v>
      </c>
      <c r="C369" s="3" t="s">
        <v>60</v>
      </c>
      <c r="D369" s="4">
        <v>43174</v>
      </c>
      <c r="E369" s="3" t="s">
        <v>93</v>
      </c>
      <c r="F369" s="29">
        <v>1.2000270228336889</v>
      </c>
      <c r="G369" s="29">
        <v>0</v>
      </c>
      <c r="H369" s="29">
        <v>0</v>
      </c>
      <c r="I369" s="29">
        <v>4.5001414581429013E-2</v>
      </c>
      <c r="J369" s="29">
        <v>1.2450284374151179</v>
      </c>
      <c r="K369" s="29">
        <v>0.64443599729394641</v>
      </c>
      <c r="L369" s="29">
        <v>0</v>
      </c>
      <c r="M369" s="29">
        <v>0</v>
      </c>
      <c r="N369" s="29">
        <v>4.3997874351750704E-2</v>
      </c>
      <c r="O369" s="29">
        <v>0.68843387164569714</v>
      </c>
    </row>
    <row r="370" spans="1:15" x14ac:dyDescent="0.25">
      <c r="A370" t="str">
        <f t="shared" si="5"/>
        <v>LEINSX43174</v>
      </c>
      <c r="B370" s="3" t="s">
        <v>61</v>
      </c>
      <c r="C370" s="3" t="s">
        <v>62</v>
      </c>
      <c r="D370" s="4">
        <v>43174</v>
      </c>
      <c r="E370" s="3" t="s">
        <v>92</v>
      </c>
      <c r="F370" s="29">
        <v>1.7000594851162218</v>
      </c>
      <c r="G370" s="29">
        <v>0</v>
      </c>
      <c r="H370" s="29">
        <v>0</v>
      </c>
      <c r="I370" s="29">
        <v>0.12600642947192711</v>
      </c>
      <c r="J370" s="29">
        <v>1.826065914588149</v>
      </c>
      <c r="K370" s="29">
        <v>1.1378841360511782</v>
      </c>
      <c r="L370" s="29">
        <v>0</v>
      </c>
      <c r="M370" s="29">
        <v>0</v>
      </c>
      <c r="N370" s="29">
        <v>0.11481212362378912</v>
      </c>
      <c r="O370" s="29">
        <v>1.2526962596749673</v>
      </c>
    </row>
    <row r="371" spans="1:15" x14ac:dyDescent="0.25">
      <c r="A371" t="str">
        <f t="shared" si="5"/>
        <v>LEMIDF43174</v>
      </c>
      <c r="B371" s="3" t="s">
        <v>63</v>
      </c>
      <c r="C371" s="3" t="s">
        <v>64</v>
      </c>
      <c r="D371" s="4">
        <v>43174</v>
      </c>
      <c r="E371" s="3" t="s">
        <v>65</v>
      </c>
      <c r="F371" s="29">
        <v>2.3389758557486493</v>
      </c>
      <c r="G371" s="29">
        <v>0</v>
      </c>
      <c r="H371" s="29">
        <v>0.2</v>
      </c>
      <c r="I371" s="29">
        <v>6.1008216981921236E-2</v>
      </c>
      <c r="J371" s="29">
        <v>2.5999840727305705</v>
      </c>
      <c r="K371" s="29">
        <v>0.32948210072130718</v>
      </c>
      <c r="L371" s="29">
        <v>0</v>
      </c>
      <c r="M371" s="29">
        <v>0.2</v>
      </c>
      <c r="N371" s="29">
        <v>5.9307398097200988E-2</v>
      </c>
      <c r="O371" s="29">
        <v>0.58878949881850817</v>
      </c>
    </row>
    <row r="372" spans="1:15" x14ac:dyDescent="0.25">
      <c r="A372" t="str">
        <f t="shared" si="5"/>
        <v>LET10043174</v>
      </c>
      <c r="B372" s="3" t="s">
        <v>66</v>
      </c>
      <c r="C372" s="3" t="s">
        <v>67</v>
      </c>
      <c r="D372" s="4">
        <v>43174</v>
      </c>
      <c r="E372" s="3" t="s">
        <v>98</v>
      </c>
      <c r="F372" s="29">
        <v>0.24987770168421042</v>
      </c>
      <c r="G372" s="29">
        <v>0</v>
      </c>
      <c r="H372" s="29">
        <v>0</v>
      </c>
      <c r="I372" s="29">
        <v>8.9777801750399802E-3</v>
      </c>
      <c r="J372" s="29">
        <v>0.25885548185925039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</row>
    <row r="373" spans="1:15" x14ac:dyDescent="0.25">
      <c r="A373" t="str">
        <f t="shared" si="5"/>
        <v>LETAXP43174</v>
      </c>
      <c r="B373" s="3" t="s">
        <v>69</v>
      </c>
      <c r="C373" s="3" t="s">
        <v>70</v>
      </c>
      <c r="D373" s="4">
        <v>43174</v>
      </c>
      <c r="E373" s="3" t="s">
        <v>71</v>
      </c>
      <c r="F373" s="29">
        <v>2.4088945981127985</v>
      </c>
      <c r="G373" s="29">
        <v>0</v>
      </c>
      <c r="H373" s="29">
        <v>0</v>
      </c>
      <c r="I373" s="29">
        <v>0.25720118718083956</v>
      </c>
      <c r="J373" s="29">
        <v>2.666095785293638</v>
      </c>
      <c r="K373" s="29">
        <v>1.4343943315365886</v>
      </c>
      <c r="L373" s="29">
        <v>0</v>
      </c>
      <c r="M373" s="29">
        <v>0</v>
      </c>
      <c r="N373" s="29">
        <v>0.24380102331270204</v>
      </c>
      <c r="O373" s="29">
        <v>1.6781953548492905</v>
      </c>
    </row>
    <row r="374" spans="1:15" x14ac:dyDescent="0.25">
      <c r="A374" t="str">
        <f t="shared" si="5"/>
        <v>LETF5043174</v>
      </c>
      <c r="B374" s="3" t="s">
        <v>72</v>
      </c>
      <c r="C374" s="3" t="s">
        <v>73</v>
      </c>
      <c r="D374" s="4">
        <v>43174</v>
      </c>
      <c r="E374" s="3" t="s">
        <v>99</v>
      </c>
      <c r="F374" s="29">
        <v>9.9985195896004408E-2</v>
      </c>
      <c r="G374" s="29">
        <v>0</v>
      </c>
      <c r="H374" s="29">
        <v>0</v>
      </c>
      <c r="I374" s="29">
        <v>1.7972405847284005E-3</v>
      </c>
      <c r="J374" s="29">
        <v>0.1017824364807328</v>
      </c>
      <c r="K374" s="29">
        <v>0</v>
      </c>
      <c r="L374" s="29">
        <v>0</v>
      </c>
      <c r="M374" s="29">
        <v>0</v>
      </c>
      <c r="N374" s="29">
        <v>0</v>
      </c>
      <c r="O374" s="29">
        <v>0</v>
      </c>
    </row>
    <row r="375" spans="1:15" x14ac:dyDescent="0.25">
      <c r="A375" t="str">
        <f t="shared" si="5"/>
        <v>LETFSX43174</v>
      </c>
      <c r="B375" s="3" t="s">
        <v>75</v>
      </c>
      <c r="C375" s="3" t="s">
        <v>76</v>
      </c>
      <c r="D375" s="4">
        <v>43174</v>
      </c>
      <c r="E375" s="3" t="s">
        <v>100</v>
      </c>
      <c r="F375" s="29">
        <v>0.10000043942150956</v>
      </c>
      <c r="G375" s="29">
        <v>0</v>
      </c>
      <c r="H375" s="29">
        <v>0</v>
      </c>
      <c r="I375" s="29">
        <v>0</v>
      </c>
      <c r="J375" s="29">
        <v>0.10000043942150956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</row>
    <row r="376" spans="1:15" x14ac:dyDescent="0.25">
      <c r="A376" t="str">
        <f t="shared" si="5"/>
        <v>LEULIS43174</v>
      </c>
      <c r="B376" s="3" t="s">
        <v>78</v>
      </c>
      <c r="C376" s="3" t="s">
        <v>79</v>
      </c>
      <c r="D376" s="4">
        <v>43174</v>
      </c>
      <c r="E376" s="3" t="s">
        <v>80</v>
      </c>
      <c r="F376" s="29">
        <v>2.3494410901361231</v>
      </c>
      <c r="G376" s="29">
        <v>0</v>
      </c>
      <c r="H376" s="29">
        <v>0</v>
      </c>
      <c r="I376" s="29">
        <v>0.24829974412984443</v>
      </c>
      <c r="J376" s="29">
        <v>2.5977408342659674</v>
      </c>
      <c r="K376" s="29">
        <v>1.2711473279664205</v>
      </c>
      <c r="L376" s="29">
        <v>0</v>
      </c>
      <c r="M376" s="29">
        <v>0</v>
      </c>
      <c r="N376" s="29">
        <v>0.21621150500944378</v>
      </c>
      <c r="O376" s="29">
        <v>1.4873588329758642</v>
      </c>
    </row>
    <row r="377" spans="1:15" x14ac:dyDescent="0.25">
      <c r="A377" t="str">
        <f t="shared" si="5"/>
        <v>LLIQDF43174</v>
      </c>
      <c r="B377" s="3" t="s">
        <v>81</v>
      </c>
      <c r="C377" s="3" t="s">
        <v>82</v>
      </c>
      <c r="D377" s="4">
        <v>43174</v>
      </c>
      <c r="E377" s="3" t="s">
        <v>83</v>
      </c>
      <c r="F377" s="29">
        <v>0.20947585755057477</v>
      </c>
      <c r="G377" s="29">
        <v>0</v>
      </c>
      <c r="H377" s="29">
        <v>0</v>
      </c>
      <c r="I377" s="29">
        <v>5.3039152360188878E-3</v>
      </c>
      <c r="J377" s="29">
        <v>0.21477977278659366</v>
      </c>
      <c r="K377" s="29">
        <v>6.9361049795286525E-2</v>
      </c>
      <c r="L377" s="29">
        <v>0</v>
      </c>
      <c r="M377" s="29">
        <v>0</v>
      </c>
      <c r="N377" s="29">
        <v>5.2849108320130005E-3</v>
      </c>
      <c r="O377" s="29">
        <v>7.4645960627299529E-2</v>
      </c>
    </row>
    <row r="378" spans="1:15" x14ac:dyDescent="0.25">
      <c r="A378" t="str">
        <f t="shared" si="5"/>
        <v>LDBOND43175</v>
      </c>
      <c r="B378" s="3" t="s">
        <v>11</v>
      </c>
      <c r="C378" s="3" t="s">
        <v>12</v>
      </c>
      <c r="D378" s="4">
        <v>43175</v>
      </c>
      <c r="E378" s="3" t="s">
        <v>13</v>
      </c>
      <c r="F378" s="29">
        <v>1.0700191878891101</v>
      </c>
      <c r="G378" s="29">
        <v>0</v>
      </c>
      <c r="H378" s="29">
        <v>0</v>
      </c>
      <c r="I378" s="29">
        <v>9.5402824377092077E-2</v>
      </c>
      <c r="J378" s="29">
        <v>1.1654220122662022</v>
      </c>
      <c r="K378" s="29">
        <v>0.56635365450165953</v>
      </c>
      <c r="L378" s="29">
        <v>0</v>
      </c>
      <c r="M378" s="29">
        <v>0</v>
      </c>
      <c r="N378" s="29">
        <v>9.4745312291346723E-2</v>
      </c>
      <c r="O378" s="29">
        <v>0.66109896679300628</v>
      </c>
    </row>
    <row r="379" spans="1:15" x14ac:dyDescent="0.25">
      <c r="A379" t="str">
        <f t="shared" si="5"/>
        <v>LDCPO243175</v>
      </c>
      <c r="B379" s="3" t="s">
        <v>14</v>
      </c>
      <c r="C379" s="3" t="s">
        <v>15</v>
      </c>
      <c r="D379" s="4">
        <v>43175</v>
      </c>
      <c r="E379" s="3" t="s">
        <v>16</v>
      </c>
      <c r="F379" s="29">
        <v>2.2500809523433238</v>
      </c>
      <c r="G379" s="29">
        <v>0</v>
      </c>
      <c r="H379" s="29">
        <v>0</v>
      </c>
      <c r="I379" s="29">
        <v>0.2880179007293604</v>
      </c>
      <c r="J379" s="29">
        <v>2.5380988530726842</v>
      </c>
      <c r="K379" s="29">
        <v>1.7500751817593683</v>
      </c>
      <c r="L379" s="29">
        <v>0</v>
      </c>
      <c r="M379" s="29">
        <v>0</v>
      </c>
      <c r="N379" s="29">
        <v>0.28807174118458684</v>
      </c>
      <c r="O379" s="29">
        <v>2.0381469229439553</v>
      </c>
    </row>
    <row r="380" spans="1:15" x14ac:dyDescent="0.25">
      <c r="A380" t="str">
        <f t="shared" si="5"/>
        <v>LDDAF143175</v>
      </c>
      <c r="B380" s="3" t="s">
        <v>17</v>
      </c>
      <c r="C380" s="3" t="s">
        <v>18</v>
      </c>
      <c r="D380" s="4">
        <v>43175</v>
      </c>
      <c r="E380" s="5" t="s">
        <v>19</v>
      </c>
      <c r="F380" s="29">
        <v>2.2500864218801211</v>
      </c>
      <c r="G380" s="29">
        <v>0</v>
      </c>
      <c r="H380" s="29">
        <v>0</v>
      </c>
      <c r="I380" s="29">
        <v>0.1746108799012949</v>
      </c>
      <c r="J380" s="29">
        <v>2.424697301781416</v>
      </c>
      <c r="K380" s="29">
        <v>1.0800111269178252</v>
      </c>
      <c r="L380" s="29">
        <v>0</v>
      </c>
      <c r="M380" s="29">
        <v>0</v>
      </c>
      <c r="N380" s="29">
        <v>0.17460787182949083</v>
      </c>
      <c r="O380" s="29">
        <v>1.254618998747316</v>
      </c>
    </row>
    <row r="381" spans="1:15" x14ac:dyDescent="0.25">
      <c r="A381" t="str">
        <f t="shared" si="5"/>
        <v>LDDAF243175</v>
      </c>
      <c r="B381" s="3" t="s">
        <v>20</v>
      </c>
      <c r="C381" s="3" t="s">
        <v>21</v>
      </c>
      <c r="D381" s="4">
        <v>43175</v>
      </c>
      <c r="E381" s="3" t="s">
        <v>22</v>
      </c>
      <c r="F381" s="29">
        <v>2.2500890699316121</v>
      </c>
      <c r="G381" s="29">
        <v>0</v>
      </c>
      <c r="H381" s="29">
        <v>0</v>
      </c>
      <c r="I381" s="29">
        <v>0.1980126729337878</v>
      </c>
      <c r="J381" s="29">
        <v>2.4481017428653997</v>
      </c>
      <c r="K381" s="29">
        <v>1.2200115938711711</v>
      </c>
      <c r="L381" s="29">
        <v>0</v>
      </c>
      <c r="M381" s="29">
        <v>0</v>
      </c>
      <c r="N381" s="29">
        <v>0.19800638376635252</v>
      </c>
      <c r="O381" s="29">
        <v>1.4180179776375237</v>
      </c>
    </row>
    <row r="382" spans="1:15" x14ac:dyDescent="0.25">
      <c r="A382" t="str">
        <f t="shared" si="5"/>
        <v>LDDAF343175</v>
      </c>
      <c r="B382" s="3" t="s">
        <v>23</v>
      </c>
      <c r="C382" s="3" t="s">
        <v>24</v>
      </c>
      <c r="D382" s="4">
        <v>43175</v>
      </c>
      <c r="E382" s="3" t="s">
        <v>25</v>
      </c>
      <c r="F382" s="29">
        <v>2.2500855378754636</v>
      </c>
      <c r="G382" s="29">
        <v>0</v>
      </c>
      <c r="H382" s="29">
        <v>0</v>
      </c>
      <c r="I382" s="29">
        <v>0.19621167395265265</v>
      </c>
      <c r="J382" s="29">
        <v>2.4462972118281163</v>
      </c>
      <c r="K382" s="29">
        <v>1.2300185003697135</v>
      </c>
      <c r="L382" s="29">
        <v>0</v>
      </c>
      <c r="M382" s="29">
        <v>0</v>
      </c>
      <c r="N382" s="29">
        <v>0.19620869872619748</v>
      </c>
      <c r="O382" s="29">
        <v>1.426227199095911</v>
      </c>
    </row>
    <row r="383" spans="1:15" x14ac:dyDescent="0.25">
      <c r="A383" t="str">
        <f t="shared" si="5"/>
        <v>LDGETF43175</v>
      </c>
      <c r="B383" s="3" t="s">
        <v>26</v>
      </c>
      <c r="C383" s="3" t="s">
        <v>27</v>
      </c>
      <c r="D383" s="4">
        <v>43175</v>
      </c>
      <c r="E383" s="3" t="s">
        <v>97</v>
      </c>
      <c r="F383" s="29">
        <v>0.25000056650699215</v>
      </c>
      <c r="G383" s="29">
        <v>0</v>
      </c>
      <c r="H383" s="29">
        <v>0</v>
      </c>
      <c r="I383" s="29">
        <v>2.7000678128168597E-2</v>
      </c>
      <c r="J383" s="29">
        <v>0.27700124463516074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</row>
    <row r="384" spans="1:15" x14ac:dyDescent="0.25">
      <c r="A384" t="str">
        <f t="shared" si="5"/>
        <v>LDGSEC43175</v>
      </c>
      <c r="B384" s="3" t="s">
        <v>29</v>
      </c>
      <c r="C384" s="3" t="s">
        <v>30</v>
      </c>
      <c r="D384" s="4">
        <v>43175</v>
      </c>
      <c r="E384" s="3" t="s">
        <v>31</v>
      </c>
      <c r="F384" s="29">
        <v>2.2500987506637005</v>
      </c>
      <c r="G384" s="29">
        <v>0</v>
      </c>
      <c r="H384" s="29">
        <v>0.2</v>
      </c>
      <c r="I384" s="29">
        <v>0.27541819372909637</v>
      </c>
      <c r="J384" s="29">
        <v>2.7255169443927971</v>
      </c>
      <c r="K384" s="29">
        <v>1.3472010390509377</v>
      </c>
      <c r="L384" s="29">
        <v>0</v>
      </c>
      <c r="M384" s="29">
        <v>0.2</v>
      </c>
      <c r="N384" s="29">
        <v>0.27130674479492023</v>
      </c>
      <c r="O384" s="29">
        <v>1.8185077838458579</v>
      </c>
    </row>
    <row r="385" spans="1:15" x14ac:dyDescent="0.25">
      <c r="A385" t="str">
        <f t="shared" si="5"/>
        <v>LDINPF43175</v>
      </c>
      <c r="B385" s="3" t="s">
        <v>32</v>
      </c>
      <c r="C385" s="3" t="s">
        <v>33</v>
      </c>
      <c r="D385" s="4">
        <v>43175</v>
      </c>
      <c r="E385" s="3" t="s">
        <v>34</v>
      </c>
      <c r="F385" s="29">
        <v>1.1300681780146904</v>
      </c>
      <c r="G385" s="29">
        <v>0</v>
      </c>
      <c r="H385" s="29">
        <v>0</v>
      </c>
      <c r="I385" s="29">
        <v>6.8405073666530244E-2</v>
      </c>
      <c r="J385" s="29">
        <v>1.1984732516812207</v>
      </c>
      <c r="K385" s="29">
        <v>0.47759501741139865</v>
      </c>
      <c r="L385" s="29">
        <v>0</v>
      </c>
      <c r="M385" s="29">
        <v>0</v>
      </c>
      <c r="N385" s="29">
        <v>6.7966741262428965E-2</v>
      </c>
      <c r="O385" s="29">
        <v>0.54556175867382761</v>
      </c>
    </row>
    <row r="386" spans="1:15" x14ac:dyDescent="0.25">
      <c r="A386" t="str">
        <f t="shared" si="5"/>
        <v>LDMIPF43175</v>
      </c>
      <c r="B386" s="3" t="s">
        <v>35</v>
      </c>
      <c r="C386" s="3" t="s">
        <v>36</v>
      </c>
      <c r="D386" s="4">
        <v>43175</v>
      </c>
      <c r="E386" s="3" t="s">
        <v>37</v>
      </c>
      <c r="F386" s="29">
        <v>2.2371589437434842</v>
      </c>
      <c r="G386" s="29">
        <v>-1.3114393040688324</v>
      </c>
      <c r="H386" s="29">
        <v>0.2</v>
      </c>
      <c r="I386" s="29">
        <v>0.32709994061473613</v>
      </c>
      <c r="J386" s="29">
        <v>1.452819580289388</v>
      </c>
      <c r="K386" s="29">
        <v>1.5376889550670954</v>
      </c>
      <c r="L386" s="29">
        <v>0</v>
      </c>
      <c r="M386" s="29">
        <v>0.2</v>
      </c>
      <c r="N386" s="29">
        <v>0.30200237292486026</v>
      </c>
      <c r="O386" s="29">
        <v>2.0396913279919557</v>
      </c>
    </row>
    <row r="387" spans="1:15" x14ac:dyDescent="0.25">
      <c r="A387" t="str">
        <f t="shared" si="5"/>
        <v>LDSAPF43175</v>
      </c>
      <c r="B387" s="3" t="s">
        <v>38</v>
      </c>
      <c r="C387" s="3" t="s">
        <v>39</v>
      </c>
      <c r="D387" s="4">
        <v>43175</v>
      </c>
      <c r="E387" s="3" t="s">
        <v>40</v>
      </c>
      <c r="F387" s="29">
        <v>0.800057647949589</v>
      </c>
      <c r="G387" s="29">
        <v>0</v>
      </c>
      <c r="H387" s="29">
        <v>0</v>
      </c>
      <c r="I387" s="29">
        <v>3.9603240388272204E-2</v>
      </c>
      <c r="J387" s="29">
        <v>0.83966088833786123</v>
      </c>
      <c r="K387" s="29">
        <v>0.26499836988934328</v>
      </c>
      <c r="L387" s="29">
        <v>0</v>
      </c>
      <c r="M387" s="29">
        <v>0</v>
      </c>
      <c r="N387" s="29">
        <v>3.8699373245843473E-2</v>
      </c>
      <c r="O387" s="29">
        <v>0.30369774313518677</v>
      </c>
    </row>
    <row r="388" spans="1:15" x14ac:dyDescent="0.25">
      <c r="A388" t="str">
        <f t="shared" ref="A388:A451" si="6">C388&amp;D388</f>
        <v>LEBALF43175</v>
      </c>
      <c r="B388" s="3" t="s">
        <v>41</v>
      </c>
      <c r="C388" s="3" t="s">
        <v>42</v>
      </c>
      <c r="D388" s="4">
        <v>43175</v>
      </c>
      <c r="E388" s="3" t="s">
        <v>43</v>
      </c>
      <c r="F388" s="29">
        <v>2.3252824835542998</v>
      </c>
      <c r="G388" s="29">
        <v>0</v>
      </c>
      <c r="H388" s="29">
        <v>0.2</v>
      </c>
      <c r="I388" s="29">
        <v>5.8543675611682153E-2</v>
      </c>
      <c r="J388" s="29">
        <v>2.5838261591659819</v>
      </c>
      <c r="K388" s="29">
        <v>0.32331557471814659</v>
      </c>
      <c r="L388" s="29">
        <v>0</v>
      </c>
      <c r="M388" s="29">
        <v>0.2</v>
      </c>
      <c r="N388" s="29">
        <v>5.8195991534501536E-2</v>
      </c>
      <c r="O388" s="29">
        <v>0.5815115662526481</v>
      </c>
    </row>
    <row r="389" spans="1:15" x14ac:dyDescent="0.25">
      <c r="A389" t="str">
        <f t="shared" si="6"/>
        <v>LEBFSF43175</v>
      </c>
      <c r="B389" s="3" t="s">
        <v>44</v>
      </c>
      <c r="C389" s="3" t="s">
        <v>45</v>
      </c>
      <c r="D389" s="4">
        <v>43175</v>
      </c>
      <c r="E389" s="3" t="s">
        <v>46</v>
      </c>
      <c r="F389" s="29">
        <v>2.5001209051876239</v>
      </c>
      <c r="G389" s="29">
        <v>0</v>
      </c>
      <c r="H389" s="29">
        <v>0.2</v>
      </c>
      <c r="I389" s="29">
        <v>0.21961771014163128</v>
      </c>
      <c r="J389" s="29">
        <v>2.9197386153292553</v>
      </c>
      <c r="K389" s="29">
        <v>1.0364518278549915</v>
      </c>
      <c r="L389" s="29">
        <v>0</v>
      </c>
      <c r="M389" s="29">
        <v>0.2</v>
      </c>
      <c r="N389" s="29">
        <v>0.20817354144467773</v>
      </c>
      <c r="O389" s="29">
        <v>1.4446253692996691</v>
      </c>
    </row>
    <row r="390" spans="1:15" x14ac:dyDescent="0.25">
      <c r="A390" t="str">
        <f t="shared" si="6"/>
        <v>LECHID43175</v>
      </c>
      <c r="B390" s="3" t="s">
        <v>47</v>
      </c>
      <c r="C390" s="3" t="s">
        <v>48</v>
      </c>
      <c r="D390" s="4">
        <v>43175</v>
      </c>
      <c r="E390" s="3" t="s">
        <v>49</v>
      </c>
      <c r="F390" s="29">
        <v>2.4754786696161242</v>
      </c>
      <c r="G390" s="29">
        <v>0</v>
      </c>
      <c r="H390" s="29">
        <v>0</v>
      </c>
      <c r="I390" s="29">
        <v>0.26918667215324416</v>
      </c>
      <c r="J390" s="29">
        <v>2.7446653417693683</v>
      </c>
      <c r="K390" s="29">
        <v>1.4767977978454396</v>
      </c>
      <c r="L390" s="29">
        <v>0</v>
      </c>
      <c r="M390" s="29">
        <v>0</v>
      </c>
      <c r="N390" s="29">
        <v>0.25144089797739977</v>
      </c>
      <c r="O390" s="29">
        <v>1.7282386958228395</v>
      </c>
    </row>
    <row r="391" spans="1:15" x14ac:dyDescent="0.25">
      <c r="A391" t="str">
        <f t="shared" si="6"/>
        <v>LEEQTF43175</v>
      </c>
      <c r="B391" s="3" t="s">
        <v>50</v>
      </c>
      <c r="C391" s="3" t="s">
        <v>51</v>
      </c>
      <c r="D391" s="4">
        <v>43175</v>
      </c>
      <c r="E391" s="3" t="s">
        <v>52</v>
      </c>
      <c r="F391" s="29">
        <v>2.3229759702472044</v>
      </c>
      <c r="G391" s="29">
        <v>0</v>
      </c>
      <c r="H391" s="29">
        <v>0.2</v>
      </c>
      <c r="I391" s="29">
        <v>0.2885372319059723</v>
      </c>
      <c r="J391" s="29">
        <v>2.811513202153177</v>
      </c>
      <c r="K391" s="29">
        <v>1.4611236026568368</v>
      </c>
      <c r="L391" s="29">
        <v>0</v>
      </c>
      <c r="M391" s="29">
        <v>0.2</v>
      </c>
      <c r="N391" s="29">
        <v>0.28641195495223026</v>
      </c>
      <c r="O391" s="29">
        <v>1.9475355576090672</v>
      </c>
    </row>
    <row r="392" spans="1:15" x14ac:dyDescent="0.25">
      <c r="A392" t="str">
        <f t="shared" si="6"/>
        <v>LEGROW43175</v>
      </c>
      <c r="B392" s="3" t="s">
        <v>53</v>
      </c>
      <c r="C392" s="3" t="s">
        <v>54</v>
      </c>
      <c r="D392" s="4">
        <v>43175</v>
      </c>
      <c r="E392" s="3" t="s">
        <v>55</v>
      </c>
      <c r="F392" s="29">
        <v>2.3564977415534099</v>
      </c>
      <c r="G392" s="29">
        <v>0</v>
      </c>
      <c r="H392" s="29">
        <v>0.2</v>
      </c>
      <c r="I392" s="29">
        <v>0.27643885522895478</v>
      </c>
      <c r="J392" s="29">
        <v>2.832936596782365</v>
      </c>
      <c r="K392" s="29">
        <v>1.3991270099542936</v>
      </c>
      <c r="L392" s="29">
        <v>0</v>
      </c>
      <c r="M392" s="29">
        <v>0.2</v>
      </c>
      <c r="N392" s="29">
        <v>0.27345102064503451</v>
      </c>
      <c r="O392" s="29">
        <v>1.872578030599328</v>
      </c>
    </row>
    <row r="393" spans="1:15" x14ac:dyDescent="0.25">
      <c r="A393" t="str">
        <f t="shared" si="6"/>
        <v>LEINFA43175</v>
      </c>
      <c r="B393" s="3" t="s">
        <v>56</v>
      </c>
      <c r="C393" s="3" t="s">
        <v>57</v>
      </c>
      <c r="D393" s="4">
        <v>43175</v>
      </c>
      <c r="E393" s="3" t="s">
        <v>58</v>
      </c>
      <c r="F393" s="29">
        <v>2.5001232439044028</v>
      </c>
      <c r="G393" s="29">
        <v>0</v>
      </c>
      <c r="H393" s="29">
        <v>0.2</v>
      </c>
      <c r="I393" s="29">
        <v>0.25382055302376166</v>
      </c>
      <c r="J393" s="29">
        <v>2.9539437969281646</v>
      </c>
      <c r="K393" s="29">
        <v>1.212451998054312</v>
      </c>
      <c r="L393" s="29">
        <v>0</v>
      </c>
      <c r="M393" s="29">
        <v>0.2</v>
      </c>
      <c r="N393" s="29">
        <v>0.24165511234763939</v>
      </c>
      <c r="O393" s="29">
        <v>1.6541071104019514</v>
      </c>
    </row>
    <row r="394" spans="1:15" x14ac:dyDescent="0.25">
      <c r="A394" t="str">
        <f t="shared" si="6"/>
        <v>LEINNF43175</v>
      </c>
      <c r="B394" s="3" t="s">
        <v>59</v>
      </c>
      <c r="C394" s="3" t="s">
        <v>60</v>
      </c>
      <c r="D394" s="4">
        <v>43175</v>
      </c>
      <c r="E394" s="3" t="s">
        <v>93</v>
      </c>
      <c r="F394" s="29">
        <v>1.2000274051074666</v>
      </c>
      <c r="G394" s="29">
        <v>0</v>
      </c>
      <c r="H394" s="29">
        <v>0</v>
      </c>
      <c r="I394" s="29">
        <v>4.5001072887850997E-2</v>
      </c>
      <c r="J394" s="29">
        <v>1.2450284779953176</v>
      </c>
      <c r="K394" s="29">
        <v>0.64438064651123639</v>
      </c>
      <c r="L394" s="29">
        <v>0</v>
      </c>
      <c r="M394" s="29">
        <v>0</v>
      </c>
      <c r="N394" s="29">
        <v>4.3985999100419081E-2</v>
      </c>
      <c r="O394" s="29">
        <v>0.6883666456116555</v>
      </c>
    </row>
    <row r="395" spans="1:15" x14ac:dyDescent="0.25">
      <c r="A395" t="str">
        <f t="shared" si="6"/>
        <v>LEINSX43175</v>
      </c>
      <c r="B395" s="3" t="s">
        <v>61</v>
      </c>
      <c r="C395" s="3" t="s">
        <v>62</v>
      </c>
      <c r="D395" s="4">
        <v>43175</v>
      </c>
      <c r="E395" s="3" t="s">
        <v>92</v>
      </c>
      <c r="F395" s="29">
        <v>1.7000597631317254</v>
      </c>
      <c r="G395" s="29">
        <v>0</v>
      </c>
      <c r="H395" s="29">
        <v>0</v>
      </c>
      <c r="I395" s="29">
        <v>0.1260052619356565</v>
      </c>
      <c r="J395" s="29">
        <v>1.8260650250673818</v>
      </c>
      <c r="K395" s="29">
        <v>1.1373333167461077</v>
      </c>
      <c r="L395" s="29">
        <v>0</v>
      </c>
      <c r="M395" s="29">
        <v>0</v>
      </c>
      <c r="N395" s="29">
        <v>0.11471623589869152</v>
      </c>
      <c r="O395" s="29">
        <v>1.2520495526447992</v>
      </c>
    </row>
    <row r="396" spans="1:15" x14ac:dyDescent="0.25">
      <c r="A396" t="str">
        <f t="shared" si="6"/>
        <v>LEMIDF43175</v>
      </c>
      <c r="B396" s="3" t="s">
        <v>63</v>
      </c>
      <c r="C396" s="3" t="s">
        <v>64</v>
      </c>
      <c r="D396" s="4">
        <v>43175</v>
      </c>
      <c r="E396" s="3" t="s">
        <v>65</v>
      </c>
      <c r="F396" s="29">
        <v>2.3392149792527626</v>
      </c>
      <c r="G396" s="29">
        <v>0</v>
      </c>
      <c r="H396" s="29">
        <v>0.2</v>
      </c>
      <c r="I396" s="29">
        <v>6.1051236049876799E-2</v>
      </c>
      <c r="J396" s="29">
        <v>2.6002662153026397</v>
      </c>
      <c r="K396" s="29">
        <v>0.32965341709763901</v>
      </c>
      <c r="L396" s="29">
        <v>0</v>
      </c>
      <c r="M396" s="29">
        <v>0.2</v>
      </c>
      <c r="N396" s="29">
        <v>5.9338535195816181E-2</v>
      </c>
      <c r="O396" s="29">
        <v>0.58899195229345525</v>
      </c>
    </row>
    <row r="397" spans="1:15" x14ac:dyDescent="0.25">
      <c r="A397" t="str">
        <f t="shared" si="6"/>
        <v>LET10043175</v>
      </c>
      <c r="B397" s="3" t="s">
        <v>66</v>
      </c>
      <c r="C397" s="3" t="s">
        <v>67</v>
      </c>
      <c r="D397" s="4">
        <v>43175</v>
      </c>
      <c r="E397" s="3" t="s">
        <v>98</v>
      </c>
      <c r="F397" s="29">
        <v>0.24987655995261959</v>
      </c>
      <c r="G397" s="29">
        <v>0</v>
      </c>
      <c r="H397" s="29">
        <v>0</v>
      </c>
      <c r="I397" s="29">
        <v>8.9774881679310411E-3</v>
      </c>
      <c r="J397" s="29">
        <v>0.25885404812055063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</row>
    <row r="398" spans="1:15" x14ac:dyDescent="0.25">
      <c r="A398" t="str">
        <f t="shared" si="6"/>
        <v>LETAXP43175</v>
      </c>
      <c r="B398" s="3" t="s">
        <v>69</v>
      </c>
      <c r="C398" s="3" t="s">
        <v>70</v>
      </c>
      <c r="D398" s="4">
        <v>43175</v>
      </c>
      <c r="E398" s="3" t="s">
        <v>71</v>
      </c>
      <c r="F398" s="29">
        <v>2.4203328015272496</v>
      </c>
      <c r="G398" s="29">
        <v>0</v>
      </c>
      <c r="H398" s="29">
        <v>0</v>
      </c>
      <c r="I398" s="29">
        <v>0.2584828723145538</v>
      </c>
      <c r="J398" s="29">
        <v>2.6788156738418034</v>
      </c>
      <c r="K398" s="29">
        <v>1.4381896824362266</v>
      </c>
      <c r="L398" s="29">
        <v>0</v>
      </c>
      <c r="M398" s="29">
        <v>0</v>
      </c>
      <c r="N398" s="29">
        <v>0.24446269876523466</v>
      </c>
      <c r="O398" s="29">
        <v>1.6826523812014613</v>
      </c>
    </row>
    <row r="399" spans="1:15" x14ac:dyDescent="0.25">
      <c r="A399" t="str">
        <f t="shared" si="6"/>
        <v>LETF5043175</v>
      </c>
      <c r="B399" s="3" t="s">
        <v>72</v>
      </c>
      <c r="C399" s="3" t="s">
        <v>73</v>
      </c>
      <c r="D399" s="4">
        <v>43175</v>
      </c>
      <c r="E399" s="3" t="s">
        <v>99</v>
      </c>
      <c r="F399" s="29">
        <v>9.9985016445915093E-2</v>
      </c>
      <c r="G399" s="29">
        <v>0</v>
      </c>
      <c r="H399" s="29">
        <v>0</v>
      </c>
      <c r="I399" s="29">
        <v>1.7971703960007973E-3</v>
      </c>
      <c r="J399" s="29">
        <v>0.10178218684191589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</row>
    <row r="400" spans="1:15" x14ac:dyDescent="0.25">
      <c r="A400" t="str">
        <f t="shared" si="6"/>
        <v>LETFSX43175</v>
      </c>
      <c r="B400" s="3" t="s">
        <v>75</v>
      </c>
      <c r="C400" s="3" t="s">
        <v>76</v>
      </c>
      <c r="D400" s="4">
        <v>43175</v>
      </c>
      <c r="E400" s="3" t="s">
        <v>100</v>
      </c>
      <c r="F400" s="29">
        <v>0.10000020496489408</v>
      </c>
      <c r="G400" s="29">
        <v>0</v>
      </c>
      <c r="H400" s="29">
        <v>0</v>
      </c>
      <c r="I400" s="29">
        <v>0</v>
      </c>
      <c r="J400" s="29">
        <v>0.10000020496489408</v>
      </c>
      <c r="K400" s="29">
        <v>0</v>
      </c>
      <c r="L400" s="29">
        <v>0</v>
      </c>
      <c r="M400" s="29">
        <v>0</v>
      </c>
      <c r="N400" s="29">
        <v>0</v>
      </c>
      <c r="O400" s="29">
        <v>0</v>
      </c>
    </row>
    <row r="401" spans="1:15" x14ac:dyDescent="0.25">
      <c r="A401" t="str">
        <f t="shared" si="6"/>
        <v>LEULIS43175</v>
      </c>
      <c r="B401" s="3" t="s">
        <v>78</v>
      </c>
      <c r="C401" s="3" t="s">
        <v>79</v>
      </c>
      <c r="D401" s="4">
        <v>43175</v>
      </c>
      <c r="E401" s="3" t="s">
        <v>80</v>
      </c>
      <c r="F401" s="29">
        <v>2.3494467820178762</v>
      </c>
      <c r="G401" s="29">
        <v>0</v>
      </c>
      <c r="H401" s="29">
        <v>0</v>
      </c>
      <c r="I401" s="29">
        <v>0.24830060824082389</v>
      </c>
      <c r="J401" s="29">
        <v>2.5977473902587001</v>
      </c>
      <c r="K401" s="29">
        <v>1.2721006123614957</v>
      </c>
      <c r="L401" s="29">
        <v>0</v>
      </c>
      <c r="M401" s="29">
        <v>0</v>
      </c>
      <c r="N401" s="29">
        <v>0.21638005192631829</v>
      </c>
      <c r="O401" s="29">
        <v>1.4884806642878141</v>
      </c>
    </row>
    <row r="402" spans="1:15" x14ac:dyDescent="0.25">
      <c r="A402" t="str">
        <f t="shared" si="6"/>
        <v>LLIQDF43175</v>
      </c>
      <c r="B402" s="3" t="s">
        <v>81</v>
      </c>
      <c r="C402" s="3" t="s">
        <v>82</v>
      </c>
      <c r="D402" s="4">
        <v>43175</v>
      </c>
      <c r="E402" s="3" t="s">
        <v>83</v>
      </c>
      <c r="F402" s="29">
        <v>0.20946737092991241</v>
      </c>
      <c r="G402" s="29">
        <v>0</v>
      </c>
      <c r="H402" s="29">
        <v>0</v>
      </c>
      <c r="I402" s="29">
        <v>5.3020278091441084E-3</v>
      </c>
      <c r="J402" s="29">
        <v>0.21476939873905651</v>
      </c>
      <c r="K402" s="29">
        <v>6.9344419939023946E-2</v>
      </c>
      <c r="L402" s="29">
        <v>0</v>
      </c>
      <c r="M402" s="29">
        <v>0</v>
      </c>
      <c r="N402" s="29">
        <v>5.2819272368421375E-3</v>
      </c>
      <c r="O402" s="29">
        <v>7.4626347175866081E-2</v>
      </c>
    </row>
    <row r="403" spans="1:15" x14ac:dyDescent="0.25">
      <c r="A403" t="str">
        <f t="shared" si="6"/>
        <v>LDBOND43176</v>
      </c>
      <c r="B403" s="3" t="s">
        <v>11</v>
      </c>
      <c r="C403" s="3" t="s">
        <v>12</v>
      </c>
      <c r="D403" s="4">
        <v>43176</v>
      </c>
      <c r="E403" s="3" t="s">
        <v>13</v>
      </c>
      <c r="F403" s="29">
        <v>1.070019003252719</v>
      </c>
      <c r="G403" s="29">
        <v>0</v>
      </c>
      <c r="H403" s="29">
        <v>0</v>
      </c>
      <c r="I403" s="29">
        <v>9.5403079235957519E-2</v>
      </c>
      <c r="J403" s="29">
        <v>1.1654220824886765</v>
      </c>
      <c r="K403" s="29">
        <v>0.56634546675407049</v>
      </c>
      <c r="L403" s="29">
        <v>0</v>
      </c>
      <c r="M403" s="29">
        <v>0</v>
      </c>
      <c r="N403" s="29">
        <v>9.4743389125851535E-2</v>
      </c>
      <c r="O403" s="29">
        <v>0.66108885587992205</v>
      </c>
    </row>
    <row r="404" spans="1:15" x14ac:dyDescent="0.25">
      <c r="A404" t="str">
        <f t="shared" si="6"/>
        <v>LDCPO243176</v>
      </c>
      <c r="B404" s="3" t="s">
        <v>14</v>
      </c>
      <c r="C404" s="3" t="s">
        <v>15</v>
      </c>
      <c r="D404" s="4">
        <v>43176</v>
      </c>
      <c r="E404" s="3" t="s">
        <v>16</v>
      </c>
      <c r="F404" s="29">
        <v>2.2500776568163161</v>
      </c>
      <c r="G404" s="29">
        <v>0</v>
      </c>
      <c r="H404" s="29">
        <v>0</v>
      </c>
      <c r="I404" s="29">
        <v>0.28801661693497099</v>
      </c>
      <c r="J404" s="29">
        <v>2.538094273751287</v>
      </c>
      <c r="K404" s="29">
        <v>1.7501466932267455</v>
      </c>
      <c r="L404" s="29">
        <v>0</v>
      </c>
      <c r="M404" s="29">
        <v>0</v>
      </c>
      <c r="N404" s="29">
        <v>0.28805112522585224</v>
      </c>
      <c r="O404" s="29">
        <v>2.038197818452598</v>
      </c>
    </row>
    <row r="405" spans="1:15" x14ac:dyDescent="0.25">
      <c r="A405" t="str">
        <f t="shared" si="6"/>
        <v>LDDAF143176</v>
      </c>
      <c r="B405" s="3" t="s">
        <v>17</v>
      </c>
      <c r="C405" s="3" t="s">
        <v>18</v>
      </c>
      <c r="D405" s="4">
        <v>43176</v>
      </c>
      <c r="E405" s="5" t="s">
        <v>19</v>
      </c>
      <c r="F405" s="29">
        <v>2.2500859832894351</v>
      </c>
      <c r="G405" s="29">
        <v>0</v>
      </c>
      <c r="H405" s="29">
        <v>0</v>
      </c>
      <c r="I405" s="29">
        <v>0.17461049586058872</v>
      </c>
      <c r="J405" s="29">
        <v>2.4246964791500236</v>
      </c>
      <c r="K405" s="29">
        <v>1.0800102910754279</v>
      </c>
      <c r="L405" s="29">
        <v>0</v>
      </c>
      <c r="M405" s="29">
        <v>0</v>
      </c>
      <c r="N405" s="29">
        <v>0.1746065258534335</v>
      </c>
      <c r="O405" s="29">
        <v>1.2546168169288614</v>
      </c>
    </row>
    <row r="406" spans="1:15" x14ac:dyDescent="0.25">
      <c r="A406" t="str">
        <f t="shared" si="6"/>
        <v>LDDAF243176</v>
      </c>
      <c r="B406" s="3" t="s">
        <v>20</v>
      </c>
      <c r="C406" s="3" t="s">
        <v>21</v>
      </c>
      <c r="D406" s="4">
        <v>43176</v>
      </c>
      <c r="E406" s="3" t="s">
        <v>22</v>
      </c>
      <c r="F406" s="29">
        <v>2.2500902726756893</v>
      </c>
      <c r="G406" s="29">
        <v>0</v>
      </c>
      <c r="H406" s="29">
        <v>0</v>
      </c>
      <c r="I406" s="29">
        <v>0.19801400640714603</v>
      </c>
      <c r="J406" s="29">
        <v>2.4481042790828353</v>
      </c>
      <c r="K406" s="29">
        <v>1.2200113021216819</v>
      </c>
      <c r="L406" s="29">
        <v>0</v>
      </c>
      <c r="M406" s="29">
        <v>0</v>
      </c>
      <c r="N406" s="29">
        <v>0.19800748194025336</v>
      </c>
      <c r="O406" s="29">
        <v>1.4180187840619352</v>
      </c>
    </row>
    <row r="407" spans="1:15" x14ac:dyDescent="0.25">
      <c r="A407" t="str">
        <f t="shared" si="6"/>
        <v>LDDAF343176</v>
      </c>
      <c r="B407" s="3" t="s">
        <v>23</v>
      </c>
      <c r="C407" s="3" t="s">
        <v>24</v>
      </c>
      <c r="D407" s="4">
        <v>43176</v>
      </c>
      <c r="E407" s="3" t="s">
        <v>25</v>
      </c>
      <c r="F407" s="29">
        <v>2.2500885805697131</v>
      </c>
      <c r="G407" s="29">
        <v>0</v>
      </c>
      <c r="H407" s="29">
        <v>0</v>
      </c>
      <c r="I407" s="29">
        <v>0.19621429955063588</v>
      </c>
      <c r="J407" s="29">
        <v>2.4463028801203488</v>
      </c>
      <c r="K407" s="29">
        <v>1.2300193244037692</v>
      </c>
      <c r="L407" s="29">
        <v>0</v>
      </c>
      <c r="M407" s="29">
        <v>0</v>
      </c>
      <c r="N407" s="29">
        <v>0.19620888088762861</v>
      </c>
      <c r="O407" s="29">
        <v>1.4262282052913977</v>
      </c>
    </row>
    <row r="408" spans="1:15" x14ac:dyDescent="0.25">
      <c r="A408" t="str">
        <f t="shared" si="6"/>
        <v>LDGETF43176</v>
      </c>
      <c r="B408" s="3" t="s">
        <v>26</v>
      </c>
      <c r="C408" s="3" t="s">
        <v>27</v>
      </c>
      <c r="D408" s="4">
        <v>43176</v>
      </c>
      <c r="E408" s="3" t="s">
        <v>97</v>
      </c>
      <c r="F408" s="29">
        <v>0.25000061880520136</v>
      </c>
      <c r="G408" s="29">
        <v>0</v>
      </c>
      <c r="H408" s="29">
        <v>0</v>
      </c>
      <c r="I408" s="29">
        <v>2.7000381450761706E-2</v>
      </c>
      <c r="J408" s="29">
        <v>0.27700100025596308</v>
      </c>
      <c r="K408" s="29">
        <v>0</v>
      </c>
      <c r="L408" s="29">
        <v>0</v>
      </c>
      <c r="M408" s="29">
        <v>0</v>
      </c>
      <c r="N408" s="29">
        <v>0</v>
      </c>
      <c r="O408" s="29">
        <v>0</v>
      </c>
    </row>
    <row r="409" spans="1:15" x14ac:dyDescent="0.25">
      <c r="A409" t="str">
        <f t="shared" si="6"/>
        <v>LDGSEC43176</v>
      </c>
      <c r="B409" s="3" t="s">
        <v>29</v>
      </c>
      <c r="C409" s="3" t="s">
        <v>30</v>
      </c>
      <c r="D409" s="4">
        <v>43176</v>
      </c>
      <c r="E409" s="3" t="s">
        <v>31</v>
      </c>
      <c r="F409" s="29">
        <v>2.2500991722875319</v>
      </c>
      <c r="G409" s="29">
        <v>0</v>
      </c>
      <c r="H409" s="29">
        <v>0.2</v>
      </c>
      <c r="I409" s="29">
        <v>0.27542010850179716</v>
      </c>
      <c r="J409" s="29">
        <v>2.7255192807893294</v>
      </c>
      <c r="K409" s="29">
        <v>1.3471160312111174</v>
      </c>
      <c r="L409" s="29">
        <v>0</v>
      </c>
      <c r="M409" s="29">
        <v>0.2</v>
      </c>
      <c r="N409" s="29">
        <v>0.27128838681530254</v>
      </c>
      <c r="O409" s="29">
        <v>1.8184044180264198</v>
      </c>
    </row>
    <row r="410" spans="1:15" x14ac:dyDescent="0.25">
      <c r="A410" t="str">
        <f t="shared" si="6"/>
        <v>LDINPF43176</v>
      </c>
      <c r="B410" s="3" t="s">
        <v>32</v>
      </c>
      <c r="C410" s="3" t="s">
        <v>33</v>
      </c>
      <c r="D410" s="4">
        <v>43176</v>
      </c>
      <c r="E410" s="3" t="s">
        <v>34</v>
      </c>
      <c r="F410" s="29">
        <v>1.130020400149734</v>
      </c>
      <c r="G410" s="29">
        <v>0</v>
      </c>
      <c r="H410" s="29">
        <v>0</v>
      </c>
      <c r="I410" s="29">
        <v>6.8401892814500001E-2</v>
      </c>
      <c r="J410" s="29">
        <v>1.1984222929642341</v>
      </c>
      <c r="K410" s="29">
        <v>0.47760835488372277</v>
      </c>
      <c r="L410" s="29">
        <v>0</v>
      </c>
      <c r="M410" s="29">
        <v>0</v>
      </c>
      <c r="N410" s="29">
        <v>6.7969950433644427E-2</v>
      </c>
      <c r="O410" s="29">
        <v>0.54557830531736717</v>
      </c>
    </row>
    <row r="411" spans="1:15" x14ac:dyDescent="0.25">
      <c r="A411" t="str">
        <f t="shared" si="6"/>
        <v>LDMIPF43176</v>
      </c>
      <c r="B411" s="3" t="s">
        <v>35</v>
      </c>
      <c r="C411" s="3" t="s">
        <v>36</v>
      </c>
      <c r="D411" s="4">
        <v>43176</v>
      </c>
      <c r="E411" s="3" t="s">
        <v>37</v>
      </c>
      <c r="F411" s="29">
        <v>2.2370959326666719</v>
      </c>
      <c r="G411" s="29">
        <v>-1.3110728093378079</v>
      </c>
      <c r="H411" s="29">
        <v>0.2</v>
      </c>
      <c r="I411" s="29">
        <v>0.32708869202698382</v>
      </c>
      <c r="J411" s="29">
        <v>1.4531118153558478</v>
      </c>
      <c r="K411" s="29">
        <v>1.5378223670700415</v>
      </c>
      <c r="L411" s="29">
        <v>0</v>
      </c>
      <c r="M411" s="29">
        <v>0.2</v>
      </c>
      <c r="N411" s="29">
        <v>0.30202401002135387</v>
      </c>
      <c r="O411" s="29">
        <v>2.0398463770913953</v>
      </c>
    </row>
    <row r="412" spans="1:15" x14ac:dyDescent="0.25">
      <c r="A412" t="str">
        <f t="shared" si="6"/>
        <v>LDSAPF43176</v>
      </c>
      <c r="B412" s="3" t="s">
        <v>38</v>
      </c>
      <c r="C412" s="3" t="s">
        <v>39</v>
      </c>
      <c r="D412" s="4">
        <v>43176</v>
      </c>
      <c r="E412" s="3" t="s">
        <v>40</v>
      </c>
      <c r="F412" s="29">
        <v>0.80000940171530488</v>
      </c>
      <c r="G412" s="29">
        <v>0</v>
      </c>
      <c r="H412" s="29">
        <v>0</v>
      </c>
      <c r="I412" s="29">
        <v>3.9600923585301012E-2</v>
      </c>
      <c r="J412" s="29">
        <v>0.83961032530060586</v>
      </c>
      <c r="K412" s="29">
        <v>0.2650424950394929</v>
      </c>
      <c r="L412" s="29">
        <v>0</v>
      </c>
      <c r="M412" s="29">
        <v>0</v>
      </c>
      <c r="N412" s="29">
        <v>3.8707746839180789E-2</v>
      </c>
      <c r="O412" s="29">
        <v>0.30375024187867367</v>
      </c>
    </row>
    <row r="413" spans="1:15" x14ac:dyDescent="0.25">
      <c r="A413" t="str">
        <f t="shared" si="6"/>
        <v>LEBALF43176</v>
      </c>
      <c r="B413" s="3" t="s">
        <v>41</v>
      </c>
      <c r="C413" s="3" t="s">
        <v>42</v>
      </c>
      <c r="D413" s="4">
        <v>43176</v>
      </c>
      <c r="E413" s="3" t="s">
        <v>43</v>
      </c>
      <c r="F413" s="29">
        <v>2.3251673503577082</v>
      </c>
      <c r="G413" s="29">
        <v>0</v>
      </c>
      <c r="H413" s="29">
        <v>0.2</v>
      </c>
      <c r="I413" s="29">
        <v>5.8522677666403192E-2</v>
      </c>
      <c r="J413" s="29">
        <v>2.5836900280241117</v>
      </c>
      <c r="K413" s="29">
        <v>0.32321608553492803</v>
      </c>
      <c r="L413" s="29">
        <v>0</v>
      </c>
      <c r="M413" s="29">
        <v>0.2</v>
      </c>
      <c r="N413" s="29">
        <v>5.817893262141513E-2</v>
      </c>
      <c r="O413" s="29">
        <v>0.5813950181563432</v>
      </c>
    </row>
    <row r="414" spans="1:15" x14ac:dyDescent="0.25">
      <c r="A414" t="str">
        <f t="shared" si="6"/>
        <v>LEBFSF43176</v>
      </c>
      <c r="B414" s="3" t="s">
        <v>44</v>
      </c>
      <c r="C414" s="3" t="s">
        <v>45</v>
      </c>
      <c r="D414" s="4">
        <v>43176</v>
      </c>
      <c r="E414" s="3" t="s">
        <v>46</v>
      </c>
      <c r="F414" s="29">
        <v>2.5001186887194979</v>
      </c>
      <c r="G414" s="29">
        <v>0</v>
      </c>
      <c r="H414" s="29">
        <v>0.2</v>
      </c>
      <c r="I414" s="29">
        <v>0.21961704067160556</v>
      </c>
      <c r="J414" s="29">
        <v>2.9197357293911037</v>
      </c>
      <c r="K414" s="29">
        <v>1.0369448861320989</v>
      </c>
      <c r="L414" s="29">
        <v>0</v>
      </c>
      <c r="M414" s="29">
        <v>0.2</v>
      </c>
      <c r="N414" s="29">
        <v>0.20825840822502389</v>
      </c>
      <c r="O414" s="29">
        <v>1.4452032943571227</v>
      </c>
    </row>
    <row r="415" spans="1:15" x14ac:dyDescent="0.25">
      <c r="A415" t="str">
        <f t="shared" si="6"/>
        <v>LECHID43176</v>
      </c>
      <c r="B415" s="3" t="s">
        <v>47</v>
      </c>
      <c r="C415" s="3" t="s">
        <v>48</v>
      </c>
      <c r="D415" s="4">
        <v>43176</v>
      </c>
      <c r="E415" s="3" t="s">
        <v>49</v>
      </c>
      <c r="F415" s="29">
        <v>2.4753974828797394</v>
      </c>
      <c r="G415" s="29">
        <v>0</v>
      </c>
      <c r="H415" s="29">
        <v>0</v>
      </c>
      <c r="I415" s="29">
        <v>0.26917227662320858</v>
      </c>
      <c r="J415" s="29">
        <v>2.7445697595029479</v>
      </c>
      <c r="K415" s="29">
        <v>1.4776392088177064</v>
      </c>
      <c r="L415" s="29">
        <v>0</v>
      </c>
      <c r="M415" s="29">
        <v>0</v>
      </c>
      <c r="N415" s="29">
        <v>0.25159426647110039</v>
      </c>
      <c r="O415" s="29">
        <v>1.7292334752888068</v>
      </c>
    </row>
    <row r="416" spans="1:15" x14ac:dyDescent="0.25">
      <c r="A416" t="str">
        <f t="shared" si="6"/>
        <v>LEEQTF43176</v>
      </c>
      <c r="B416" s="3" t="s">
        <v>50</v>
      </c>
      <c r="C416" s="3" t="s">
        <v>51</v>
      </c>
      <c r="D416" s="4">
        <v>43176</v>
      </c>
      <c r="E416" s="3" t="s">
        <v>52</v>
      </c>
      <c r="F416" s="29">
        <v>2.3230005071124817</v>
      </c>
      <c r="G416" s="29">
        <v>0</v>
      </c>
      <c r="H416" s="29">
        <v>0.2</v>
      </c>
      <c r="I416" s="29">
        <v>0.28854153772996333</v>
      </c>
      <c r="J416" s="29">
        <v>2.8115420448424451</v>
      </c>
      <c r="K416" s="29">
        <v>1.4612924596823726</v>
      </c>
      <c r="L416" s="29">
        <v>0</v>
      </c>
      <c r="M416" s="29">
        <v>0.2</v>
      </c>
      <c r="N416" s="29">
        <v>0.28644255039755151</v>
      </c>
      <c r="O416" s="29">
        <v>1.9477350100799242</v>
      </c>
    </row>
    <row r="417" spans="1:15" x14ac:dyDescent="0.25">
      <c r="A417" t="str">
        <f t="shared" si="6"/>
        <v>LEGROW43176</v>
      </c>
      <c r="B417" s="3" t="s">
        <v>53</v>
      </c>
      <c r="C417" s="3" t="s">
        <v>54</v>
      </c>
      <c r="D417" s="4">
        <v>43176</v>
      </c>
      <c r="E417" s="3" t="s">
        <v>55</v>
      </c>
      <c r="F417" s="29">
        <v>2.3546468302558035</v>
      </c>
      <c r="G417" s="29">
        <v>0</v>
      </c>
      <c r="H417" s="29">
        <v>0.2</v>
      </c>
      <c r="I417" s="29">
        <v>0.27623723238747605</v>
      </c>
      <c r="J417" s="29">
        <v>2.8308840626432796</v>
      </c>
      <c r="K417" s="29">
        <v>1.3990860789368851</v>
      </c>
      <c r="L417" s="29">
        <v>0</v>
      </c>
      <c r="M417" s="29">
        <v>0.2</v>
      </c>
      <c r="N417" s="29">
        <v>0.27344554795736231</v>
      </c>
      <c r="O417" s="29">
        <v>1.8725316268942473</v>
      </c>
    </row>
    <row r="418" spans="1:15" x14ac:dyDescent="0.25">
      <c r="A418" t="str">
        <f t="shared" si="6"/>
        <v>LEINFA43176</v>
      </c>
      <c r="B418" s="3" t="s">
        <v>56</v>
      </c>
      <c r="C418" s="3" t="s">
        <v>57</v>
      </c>
      <c r="D418" s="4">
        <v>43176</v>
      </c>
      <c r="E418" s="3" t="s">
        <v>58</v>
      </c>
      <c r="F418" s="29">
        <v>2.5001226729232942</v>
      </c>
      <c r="G418" s="29">
        <v>0</v>
      </c>
      <c r="H418" s="29">
        <v>0.2</v>
      </c>
      <c r="I418" s="29">
        <v>0.25382078944747444</v>
      </c>
      <c r="J418" s="29">
        <v>2.953943462370769</v>
      </c>
      <c r="K418" s="29">
        <v>1.2132793388861993</v>
      </c>
      <c r="L418" s="29">
        <v>0</v>
      </c>
      <c r="M418" s="29">
        <v>0.2</v>
      </c>
      <c r="N418" s="29">
        <v>0.2417941658254136</v>
      </c>
      <c r="O418" s="29">
        <v>1.655073504711613</v>
      </c>
    </row>
    <row r="419" spans="1:15" x14ac:dyDescent="0.25">
      <c r="A419" t="str">
        <f t="shared" si="6"/>
        <v>LEINNF43176</v>
      </c>
      <c r="B419" s="3" t="s">
        <v>59</v>
      </c>
      <c r="C419" s="3" t="s">
        <v>60</v>
      </c>
      <c r="D419" s="4">
        <v>43176</v>
      </c>
      <c r="E419" s="3" t="s">
        <v>93</v>
      </c>
      <c r="F419" s="29">
        <v>1.2000228843237257</v>
      </c>
      <c r="G419" s="29">
        <v>0</v>
      </c>
      <c r="H419" s="29">
        <v>0</v>
      </c>
      <c r="I419" s="29">
        <v>4.5005876295646646E-2</v>
      </c>
      <c r="J419" s="29">
        <v>1.2450287606193724</v>
      </c>
      <c r="K419" s="29">
        <v>0.64447531989476747</v>
      </c>
      <c r="L419" s="29">
        <v>0</v>
      </c>
      <c r="M419" s="29">
        <v>0</v>
      </c>
      <c r="N419" s="29">
        <v>4.4006199035815749E-2</v>
      </c>
      <c r="O419" s="29">
        <v>0.68848151893058318</v>
      </c>
    </row>
    <row r="420" spans="1:15" x14ac:dyDescent="0.25">
      <c r="A420" t="str">
        <f t="shared" si="6"/>
        <v>LEINSX43176</v>
      </c>
      <c r="B420" s="3" t="s">
        <v>61</v>
      </c>
      <c r="C420" s="3" t="s">
        <v>62</v>
      </c>
      <c r="D420" s="4">
        <v>43176</v>
      </c>
      <c r="E420" s="3" t="s">
        <v>92</v>
      </c>
      <c r="F420" s="29">
        <v>1.7000607910453314</v>
      </c>
      <c r="G420" s="29">
        <v>0</v>
      </c>
      <c r="H420" s="29">
        <v>0</v>
      </c>
      <c r="I420" s="29">
        <v>0.12600471501520541</v>
      </c>
      <c r="J420" s="29">
        <v>1.8260655060605369</v>
      </c>
      <c r="K420" s="29">
        <v>1.1383010817756658</v>
      </c>
      <c r="L420" s="29">
        <v>0</v>
      </c>
      <c r="M420" s="29">
        <v>0</v>
      </c>
      <c r="N420" s="29">
        <v>0.11490754994635327</v>
      </c>
      <c r="O420" s="29">
        <v>1.253208631722019</v>
      </c>
    </row>
    <row r="421" spans="1:15" x14ac:dyDescent="0.25">
      <c r="A421" t="str">
        <f t="shared" si="6"/>
        <v>LEMIDF43176</v>
      </c>
      <c r="B421" s="3" t="s">
        <v>63</v>
      </c>
      <c r="C421" s="3" t="s">
        <v>64</v>
      </c>
      <c r="D421" s="4">
        <v>43176</v>
      </c>
      <c r="E421" s="3" t="s">
        <v>65</v>
      </c>
      <c r="F421" s="29">
        <v>2.3390360946039848</v>
      </c>
      <c r="G421" s="29">
        <v>0</v>
      </c>
      <c r="H421" s="29">
        <v>0.2</v>
      </c>
      <c r="I421" s="29">
        <v>6.1019162847144877E-2</v>
      </c>
      <c r="J421" s="29">
        <v>2.60005525745113</v>
      </c>
      <c r="K421" s="29">
        <v>0.32956811563119376</v>
      </c>
      <c r="L421" s="29">
        <v>0</v>
      </c>
      <c r="M421" s="29">
        <v>0.2</v>
      </c>
      <c r="N421" s="29">
        <v>5.9321691919430028E-2</v>
      </c>
      <c r="O421" s="29">
        <v>0.58888980755062381</v>
      </c>
    </row>
    <row r="422" spans="1:15" x14ac:dyDescent="0.25">
      <c r="A422" t="str">
        <f t="shared" si="6"/>
        <v>LET10043176</v>
      </c>
      <c r="B422" s="3" t="s">
        <v>66</v>
      </c>
      <c r="C422" s="3" t="s">
        <v>67</v>
      </c>
      <c r="D422" s="4">
        <v>43176</v>
      </c>
      <c r="E422" s="3" t="s">
        <v>98</v>
      </c>
      <c r="F422" s="29">
        <v>0.24987823582540003</v>
      </c>
      <c r="G422" s="29">
        <v>0</v>
      </c>
      <c r="H422" s="29">
        <v>0</v>
      </c>
      <c r="I422" s="29">
        <v>8.9778029159775681E-3</v>
      </c>
      <c r="J422" s="29">
        <v>0.25885603874137758</v>
      </c>
      <c r="K422" s="29">
        <v>0</v>
      </c>
      <c r="L422" s="29">
        <v>0</v>
      </c>
      <c r="M422" s="29">
        <v>0</v>
      </c>
      <c r="N422" s="29">
        <v>0</v>
      </c>
      <c r="O422" s="29">
        <v>0</v>
      </c>
    </row>
    <row r="423" spans="1:15" x14ac:dyDescent="0.25">
      <c r="A423" t="str">
        <f t="shared" si="6"/>
        <v>LETAXP43176</v>
      </c>
      <c r="B423" s="3" t="s">
        <v>69</v>
      </c>
      <c r="C423" s="3" t="s">
        <v>70</v>
      </c>
      <c r="D423" s="4">
        <v>43176</v>
      </c>
      <c r="E423" s="3" t="s">
        <v>71</v>
      </c>
      <c r="F423" s="29">
        <v>2.4099172586965469</v>
      </c>
      <c r="G423" s="29">
        <v>0</v>
      </c>
      <c r="H423" s="29">
        <v>0</v>
      </c>
      <c r="I423" s="29">
        <v>0.25738534960588177</v>
      </c>
      <c r="J423" s="29">
        <v>2.6673026083024287</v>
      </c>
      <c r="K423" s="29">
        <v>1.4363426059804185</v>
      </c>
      <c r="L423" s="29">
        <v>0</v>
      </c>
      <c r="M423" s="29">
        <v>0</v>
      </c>
      <c r="N423" s="29">
        <v>0.24414966498769453</v>
      </c>
      <c r="O423" s="29">
        <v>1.6804922709681129</v>
      </c>
    </row>
    <row r="424" spans="1:15" x14ac:dyDescent="0.25">
      <c r="A424" t="str">
        <f t="shared" si="6"/>
        <v>LETF5043176</v>
      </c>
      <c r="B424" s="3" t="s">
        <v>72</v>
      </c>
      <c r="C424" s="3" t="s">
        <v>73</v>
      </c>
      <c r="D424" s="4">
        <v>43176</v>
      </c>
      <c r="E424" s="3" t="s">
        <v>99</v>
      </c>
      <c r="F424" s="29">
        <v>9.9985342013972939E-2</v>
      </c>
      <c r="G424" s="29">
        <v>0</v>
      </c>
      <c r="H424" s="29">
        <v>0</v>
      </c>
      <c r="I424" s="29">
        <v>1.7973390470864381E-3</v>
      </c>
      <c r="J424" s="29">
        <v>0.10178268106105938</v>
      </c>
      <c r="K424" s="29">
        <v>0</v>
      </c>
      <c r="L424" s="29">
        <v>0</v>
      </c>
      <c r="M424" s="29">
        <v>0</v>
      </c>
      <c r="N424" s="29">
        <v>0</v>
      </c>
      <c r="O424" s="29">
        <v>0</v>
      </c>
    </row>
    <row r="425" spans="1:15" x14ac:dyDescent="0.25">
      <c r="A425" t="str">
        <f t="shared" si="6"/>
        <v>LETFSX43176</v>
      </c>
      <c r="B425" s="3" t="s">
        <v>75</v>
      </c>
      <c r="C425" s="3" t="s">
        <v>76</v>
      </c>
      <c r="D425" s="4">
        <v>43176</v>
      </c>
      <c r="E425" s="3" t="s">
        <v>100</v>
      </c>
      <c r="F425" s="29">
        <v>0.10000023824685658</v>
      </c>
      <c r="G425" s="29">
        <v>0</v>
      </c>
      <c r="H425" s="29">
        <v>0</v>
      </c>
      <c r="I425" s="29">
        <v>0</v>
      </c>
      <c r="J425" s="29">
        <v>0.10000023824685658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</row>
    <row r="426" spans="1:15" x14ac:dyDescent="0.25">
      <c r="A426" t="str">
        <f t="shared" si="6"/>
        <v>LEULIS43176</v>
      </c>
      <c r="B426" s="3" t="s">
        <v>78</v>
      </c>
      <c r="C426" s="3" t="s">
        <v>79</v>
      </c>
      <c r="D426" s="4">
        <v>43176</v>
      </c>
      <c r="E426" s="3" t="s">
        <v>80</v>
      </c>
      <c r="F426" s="29">
        <v>2.3495006634748812</v>
      </c>
      <c r="G426" s="29">
        <v>0</v>
      </c>
      <c r="H426" s="29">
        <v>0</v>
      </c>
      <c r="I426" s="29">
        <v>0.2483103455714552</v>
      </c>
      <c r="J426" s="29">
        <v>2.5978110090463362</v>
      </c>
      <c r="K426" s="29">
        <v>1.2733183879813783</v>
      </c>
      <c r="L426" s="29">
        <v>0</v>
      </c>
      <c r="M426" s="29">
        <v>0</v>
      </c>
      <c r="N426" s="29">
        <v>0.21660108413436877</v>
      </c>
      <c r="O426" s="29">
        <v>1.4899194721157472</v>
      </c>
    </row>
    <row r="427" spans="1:15" x14ac:dyDescent="0.25">
      <c r="A427" t="str">
        <f t="shared" si="6"/>
        <v>LLIQDF43176</v>
      </c>
      <c r="B427" s="3" t="s">
        <v>81</v>
      </c>
      <c r="C427" s="3" t="s">
        <v>82</v>
      </c>
      <c r="D427" s="4">
        <v>43176</v>
      </c>
      <c r="E427" s="3" t="s">
        <v>83</v>
      </c>
      <c r="F427" s="29">
        <v>0.20946323929965449</v>
      </c>
      <c r="G427" s="29">
        <v>0</v>
      </c>
      <c r="H427" s="29">
        <v>0</v>
      </c>
      <c r="I427" s="29">
        <v>5.3019253207291202E-3</v>
      </c>
      <c r="J427" s="29">
        <v>0.21476516462038361</v>
      </c>
      <c r="K427" s="29">
        <v>6.9344222373646139E-2</v>
      </c>
      <c r="L427" s="29">
        <v>0</v>
      </c>
      <c r="M427" s="29">
        <v>0</v>
      </c>
      <c r="N427" s="29">
        <v>5.2819009984575206E-3</v>
      </c>
      <c r="O427" s="29">
        <v>7.4626123372103656E-2</v>
      </c>
    </row>
    <row r="428" spans="1:15" x14ac:dyDescent="0.25">
      <c r="A428" t="str">
        <f t="shared" si="6"/>
        <v>LDBOND43177</v>
      </c>
      <c r="B428" s="3" t="s">
        <v>11</v>
      </c>
      <c r="C428" s="3" t="s">
        <v>12</v>
      </c>
      <c r="D428" s="4">
        <v>43177</v>
      </c>
      <c r="E428" s="3" t="s">
        <v>13</v>
      </c>
      <c r="F428" s="29">
        <v>1.0700188859403288</v>
      </c>
      <c r="G428" s="29">
        <v>0</v>
      </c>
      <c r="H428" s="29">
        <v>0</v>
      </c>
      <c r="I428" s="29">
        <v>9.5403003403973827E-2</v>
      </c>
      <c r="J428" s="29">
        <v>1.1654218893443027</v>
      </c>
      <c r="K428" s="29">
        <v>0.5663466375720676</v>
      </c>
      <c r="L428" s="29">
        <v>0</v>
      </c>
      <c r="M428" s="29">
        <v>0</v>
      </c>
      <c r="N428" s="29">
        <v>9.4743938705882255E-2</v>
      </c>
      <c r="O428" s="29">
        <v>0.66109057627794987</v>
      </c>
    </row>
    <row r="429" spans="1:15" x14ac:dyDescent="0.25">
      <c r="A429" t="str">
        <f t="shared" si="6"/>
        <v>LDCPO243177</v>
      </c>
      <c r="B429" s="3" t="s">
        <v>14</v>
      </c>
      <c r="C429" s="3" t="s">
        <v>15</v>
      </c>
      <c r="D429" s="4">
        <v>43177</v>
      </c>
      <c r="E429" s="3" t="s">
        <v>16</v>
      </c>
      <c r="F429" s="29">
        <v>2.2500762727647214</v>
      </c>
      <c r="G429" s="29">
        <v>0</v>
      </c>
      <c r="H429" s="29">
        <v>0</v>
      </c>
      <c r="I429" s="29">
        <v>0.28801917766814961</v>
      </c>
      <c r="J429" s="29">
        <v>2.5380954504328712</v>
      </c>
      <c r="K429" s="29">
        <v>1.7501198092325574</v>
      </c>
      <c r="L429" s="29">
        <v>0</v>
      </c>
      <c r="M429" s="29">
        <v>0</v>
      </c>
      <c r="N429" s="29">
        <v>0.28803050988887235</v>
      </c>
      <c r="O429" s="29">
        <v>2.0381503191214296</v>
      </c>
    </row>
    <row r="430" spans="1:15" x14ac:dyDescent="0.25">
      <c r="A430" t="str">
        <f t="shared" si="6"/>
        <v>LDDAF143177</v>
      </c>
      <c r="B430" s="3" t="s">
        <v>17</v>
      </c>
      <c r="C430" s="3" t="s">
        <v>18</v>
      </c>
      <c r="D430" s="4">
        <v>43177</v>
      </c>
      <c r="E430" s="5" t="s">
        <v>19</v>
      </c>
      <c r="F430" s="29">
        <v>2.2500852448628468</v>
      </c>
      <c r="G430" s="29">
        <v>0</v>
      </c>
      <c r="H430" s="29">
        <v>0</v>
      </c>
      <c r="I430" s="29">
        <v>0.17461215523955706</v>
      </c>
      <c r="J430" s="29">
        <v>2.4246974001024038</v>
      </c>
      <c r="K430" s="29">
        <v>1.0800114343904381</v>
      </c>
      <c r="L430" s="29">
        <v>0</v>
      </c>
      <c r="M430" s="29">
        <v>0</v>
      </c>
      <c r="N430" s="29">
        <v>0.17460515587887146</v>
      </c>
      <c r="O430" s="29">
        <v>1.2546165902693096</v>
      </c>
    </row>
    <row r="431" spans="1:15" x14ac:dyDescent="0.25">
      <c r="A431" t="str">
        <f t="shared" si="6"/>
        <v>LDDAF243177</v>
      </c>
      <c r="B431" s="3" t="s">
        <v>20</v>
      </c>
      <c r="C431" s="3" t="s">
        <v>21</v>
      </c>
      <c r="D431" s="4">
        <v>43177</v>
      </c>
      <c r="E431" s="3" t="s">
        <v>22</v>
      </c>
      <c r="F431" s="29">
        <v>2.2500877343684049</v>
      </c>
      <c r="G431" s="29">
        <v>0</v>
      </c>
      <c r="H431" s="29">
        <v>0</v>
      </c>
      <c r="I431" s="29">
        <v>0.1980120635186145</v>
      </c>
      <c r="J431" s="29">
        <v>2.4480997978870196</v>
      </c>
      <c r="K431" s="29">
        <v>1.2200178974216669</v>
      </c>
      <c r="L431" s="29">
        <v>0</v>
      </c>
      <c r="M431" s="29">
        <v>0</v>
      </c>
      <c r="N431" s="29">
        <v>0.19800853411282496</v>
      </c>
      <c r="O431" s="29">
        <v>1.4180264315344919</v>
      </c>
    </row>
    <row r="432" spans="1:15" x14ac:dyDescent="0.25">
      <c r="A432" t="str">
        <f t="shared" si="6"/>
        <v>LDDAF343177</v>
      </c>
      <c r="B432" s="3" t="s">
        <v>23</v>
      </c>
      <c r="C432" s="3" t="s">
        <v>24</v>
      </c>
      <c r="D432" s="4">
        <v>43177</v>
      </c>
      <c r="E432" s="3" t="s">
        <v>25</v>
      </c>
      <c r="F432" s="29">
        <v>2.2500868261702878</v>
      </c>
      <c r="G432" s="29">
        <v>0</v>
      </c>
      <c r="H432" s="29">
        <v>0</v>
      </c>
      <c r="I432" s="29">
        <v>0.19621232134638422</v>
      </c>
      <c r="J432" s="29">
        <v>2.446299147516672</v>
      </c>
      <c r="K432" s="29">
        <v>1.2300158291911854</v>
      </c>
      <c r="L432" s="29">
        <v>0</v>
      </c>
      <c r="M432" s="29">
        <v>0</v>
      </c>
      <c r="N432" s="29">
        <v>0.19620904376686038</v>
      </c>
      <c r="O432" s="29">
        <v>1.4262248729580458</v>
      </c>
    </row>
    <row r="433" spans="1:15" x14ac:dyDescent="0.25">
      <c r="A433" t="str">
        <f t="shared" si="6"/>
        <v>LDGETF43177</v>
      </c>
      <c r="B433" s="3" t="s">
        <v>26</v>
      </c>
      <c r="C433" s="3" t="s">
        <v>27</v>
      </c>
      <c r="D433" s="4">
        <v>43177</v>
      </c>
      <c r="E433" s="3" t="s">
        <v>97</v>
      </c>
      <c r="F433" s="29">
        <v>0.25000119616564587</v>
      </c>
      <c r="G433" s="29">
        <v>0</v>
      </c>
      <c r="H433" s="29">
        <v>0</v>
      </c>
      <c r="I433" s="29">
        <v>2.7000085727485499E-2</v>
      </c>
      <c r="J433" s="29">
        <v>0.27700128189313139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</row>
    <row r="434" spans="1:15" x14ac:dyDescent="0.25">
      <c r="A434" t="str">
        <f t="shared" si="6"/>
        <v>LDGSEC43177</v>
      </c>
      <c r="B434" s="3" t="s">
        <v>29</v>
      </c>
      <c r="C434" s="3" t="s">
        <v>30</v>
      </c>
      <c r="D434" s="4">
        <v>43177</v>
      </c>
      <c r="E434" s="3" t="s">
        <v>31</v>
      </c>
      <c r="F434" s="29">
        <v>2.2500992742404304</v>
      </c>
      <c r="G434" s="29">
        <v>0</v>
      </c>
      <c r="H434" s="29">
        <v>0.2</v>
      </c>
      <c r="I434" s="29">
        <v>0.27541963528146929</v>
      </c>
      <c r="J434" s="29">
        <v>2.7255189095218997</v>
      </c>
      <c r="K434" s="29">
        <v>1.3471181474716614</v>
      </c>
      <c r="L434" s="29">
        <v>0</v>
      </c>
      <c r="M434" s="29">
        <v>0.2</v>
      </c>
      <c r="N434" s="29">
        <v>0.27128966336010263</v>
      </c>
      <c r="O434" s="29">
        <v>1.8184078108317641</v>
      </c>
    </row>
    <row r="435" spans="1:15" x14ac:dyDescent="0.25">
      <c r="A435" t="str">
        <f t="shared" si="6"/>
        <v>LDINPF43177</v>
      </c>
      <c r="B435" s="3" t="s">
        <v>32</v>
      </c>
      <c r="C435" s="3" t="s">
        <v>33</v>
      </c>
      <c r="D435" s="4">
        <v>43177</v>
      </c>
      <c r="E435" s="3" t="s">
        <v>34</v>
      </c>
      <c r="F435" s="29">
        <v>1.1300214168732574</v>
      </c>
      <c r="G435" s="29">
        <v>0</v>
      </c>
      <c r="H435" s="29">
        <v>0</v>
      </c>
      <c r="I435" s="29">
        <v>6.8402212010931218E-2</v>
      </c>
      <c r="J435" s="29">
        <v>1.1984236288841887</v>
      </c>
      <c r="K435" s="29">
        <v>0.47760814628196363</v>
      </c>
      <c r="L435" s="29">
        <v>0</v>
      </c>
      <c r="M435" s="29">
        <v>0</v>
      </c>
      <c r="N435" s="29">
        <v>6.7969963577930975E-2</v>
      </c>
      <c r="O435" s="29">
        <v>0.54557810985989463</v>
      </c>
    </row>
    <row r="436" spans="1:15" x14ac:dyDescent="0.25">
      <c r="A436" t="str">
        <f t="shared" si="6"/>
        <v>LDMIPF43177</v>
      </c>
      <c r="B436" s="3" t="s">
        <v>35</v>
      </c>
      <c r="C436" s="3" t="s">
        <v>36</v>
      </c>
      <c r="D436" s="4">
        <v>43177</v>
      </c>
      <c r="E436" s="3" t="s">
        <v>37</v>
      </c>
      <c r="F436" s="29">
        <v>2.2370679777743754</v>
      </c>
      <c r="G436" s="29">
        <v>-1.3109159191747579</v>
      </c>
      <c r="H436" s="29">
        <v>0.2</v>
      </c>
      <c r="I436" s="29">
        <v>0.32708251097183355</v>
      </c>
      <c r="J436" s="29">
        <v>1.453234569571451</v>
      </c>
      <c r="K436" s="29">
        <v>1.5378066148738627</v>
      </c>
      <c r="L436" s="29">
        <v>0</v>
      </c>
      <c r="M436" s="29">
        <v>0.2</v>
      </c>
      <c r="N436" s="29">
        <v>0.30202922809009386</v>
      </c>
      <c r="O436" s="29">
        <v>2.0398358429639565</v>
      </c>
    </row>
    <row r="437" spans="1:15" x14ac:dyDescent="0.25">
      <c r="A437" t="str">
        <f t="shared" si="6"/>
        <v>LDSAPF43177</v>
      </c>
      <c r="B437" s="3" t="s">
        <v>38</v>
      </c>
      <c r="C437" s="3" t="s">
        <v>39</v>
      </c>
      <c r="D437" s="4">
        <v>43177</v>
      </c>
      <c r="E437" s="3" t="s">
        <v>40</v>
      </c>
      <c r="F437" s="29">
        <v>0.800009442853997</v>
      </c>
      <c r="G437" s="29">
        <v>0</v>
      </c>
      <c r="H437" s="29">
        <v>0</v>
      </c>
      <c r="I437" s="29">
        <v>3.9600848389849071E-2</v>
      </c>
      <c r="J437" s="29">
        <v>0.83961029124384612</v>
      </c>
      <c r="K437" s="29">
        <v>0.26504340644730789</v>
      </c>
      <c r="L437" s="29">
        <v>0</v>
      </c>
      <c r="M437" s="29">
        <v>0</v>
      </c>
      <c r="N437" s="29">
        <v>3.8707999943470482E-2</v>
      </c>
      <c r="O437" s="29">
        <v>0.30375140639077836</v>
      </c>
    </row>
    <row r="438" spans="1:15" x14ac:dyDescent="0.25">
      <c r="A438" t="str">
        <f t="shared" si="6"/>
        <v>LEBALF43177</v>
      </c>
      <c r="B438" s="3" t="s">
        <v>41</v>
      </c>
      <c r="C438" s="3" t="s">
        <v>42</v>
      </c>
      <c r="D438" s="4">
        <v>43177</v>
      </c>
      <c r="E438" s="3" t="s">
        <v>43</v>
      </c>
      <c r="F438" s="29">
        <v>2.3251675006086314</v>
      </c>
      <c r="G438" s="29">
        <v>0</v>
      </c>
      <c r="H438" s="29">
        <v>0.2</v>
      </c>
      <c r="I438" s="29">
        <v>5.852269744833867E-2</v>
      </c>
      <c r="J438" s="29">
        <v>2.5836901980569702</v>
      </c>
      <c r="K438" s="29">
        <v>0.32321594169313778</v>
      </c>
      <c r="L438" s="29">
        <v>0</v>
      </c>
      <c r="M438" s="29">
        <v>0.2</v>
      </c>
      <c r="N438" s="29">
        <v>5.8179069719802738E-2</v>
      </c>
      <c r="O438" s="29">
        <v>0.58139501141294048</v>
      </c>
    </row>
    <row r="439" spans="1:15" x14ac:dyDescent="0.25">
      <c r="A439" t="str">
        <f t="shared" si="6"/>
        <v>LEBFSF43177</v>
      </c>
      <c r="B439" s="3" t="s">
        <v>44</v>
      </c>
      <c r="C439" s="3" t="s">
        <v>45</v>
      </c>
      <c r="D439" s="4">
        <v>43177</v>
      </c>
      <c r="E439" s="3" t="s">
        <v>46</v>
      </c>
      <c r="F439" s="29">
        <v>2.5001202718761197</v>
      </c>
      <c r="G439" s="29">
        <v>0</v>
      </c>
      <c r="H439" s="29">
        <v>0.2</v>
      </c>
      <c r="I439" s="29">
        <v>0.21961751647110511</v>
      </c>
      <c r="J439" s="29">
        <v>2.9197377883472249</v>
      </c>
      <c r="K439" s="29">
        <v>1.0369381846606691</v>
      </c>
      <c r="L439" s="29">
        <v>0</v>
      </c>
      <c r="M439" s="29">
        <v>0.2</v>
      </c>
      <c r="N439" s="29">
        <v>0.20825593039873266</v>
      </c>
      <c r="O439" s="29">
        <v>1.4451941150594017</v>
      </c>
    </row>
    <row r="440" spans="1:15" x14ac:dyDescent="0.25">
      <c r="A440" t="str">
        <f t="shared" si="6"/>
        <v>LECHID43177</v>
      </c>
      <c r="B440" s="3" t="s">
        <v>47</v>
      </c>
      <c r="C440" s="3" t="s">
        <v>48</v>
      </c>
      <c r="D440" s="4">
        <v>43177</v>
      </c>
      <c r="E440" s="3" t="s">
        <v>49</v>
      </c>
      <c r="F440" s="29">
        <v>2.4753904166876595</v>
      </c>
      <c r="G440" s="29">
        <v>0</v>
      </c>
      <c r="H440" s="29">
        <v>0</v>
      </c>
      <c r="I440" s="29">
        <v>0.26917417070509786</v>
      </c>
      <c r="J440" s="29">
        <v>2.7445645873927571</v>
      </c>
      <c r="K440" s="29">
        <v>1.4776338473601995</v>
      </c>
      <c r="L440" s="29">
        <v>0</v>
      </c>
      <c r="M440" s="29">
        <v>0</v>
      </c>
      <c r="N440" s="29">
        <v>0.25159335358792795</v>
      </c>
      <c r="O440" s="29">
        <v>1.7292272009481275</v>
      </c>
    </row>
    <row r="441" spans="1:15" x14ac:dyDescent="0.25">
      <c r="A441" t="str">
        <f t="shared" si="6"/>
        <v>LEEQTF43177</v>
      </c>
      <c r="B441" s="3" t="s">
        <v>50</v>
      </c>
      <c r="C441" s="3" t="s">
        <v>51</v>
      </c>
      <c r="D441" s="4">
        <v>43177</v>
      </c>
      <c r="E441" s="3" t="s">
        <v>52</v>
      </c>
      <c r="F441" s="29">
        <v>2.3230052729872175</v>
      </c>
      <c r="G441" s="29">
        <v>0</v>
      </c>
      <c r="H441" s="29">
        <v>0.2</v>
      </c>
      <c r="I441" s="29">
        <v>0.28854273766244271</v>
      </c>
      <c r="J441" s="29">
        <v>2.8115480106496604</v>
      </c>
      <c r="K441" s="29">
        <v>1.4612967408028483</v>
      </c>
      <c r="L441" s="29">
        <v>0</v>
      </c>
      <c r="M441" s="29">
        <v>0.2</v>
      </c>
      <c r="N441" s="29">
        <v>0.28644280522045668</v>
      </c>
      <c r="O441" s="29">
        <v>1.9477395460233049</v>
      </c>
    </row>
    <row r="442" spans="1:15" x14ac:dyDescent="0.25">
      <c r="A442" t="str">
        <f t="shared" si="6"/>
        <v>LEGROW43177</v>
      </c>
      <c r="B442" s="3" t="s">
        <v>53</v>
      </c>
      <c r="C442" s="3" t="s">
        <v>54</v>
      </c>
      <c r="D442" s="4">
        <v>43177</v>
      </c>
      <c r="E442" s="3" t="s">
        <v>55</v>
      </c>
      <c r="F442" s="29">
        <v>2.3546537461543768</v>
      </c>
      <c r="G442" s="29">
        <v>0</v>
      </c>
      <c r="H442" s="29">
        <v>0.2</v>
      </c>
      <c r="I442" s="29">
        <v>0.27623840797201382</v>
      </c>
      <c r="J442" s="29">
        <v>2.8308921541263907</v>
      </c>
      <c r="K442" s="29">
        <v>1.3990919536526563</v>
      </c>
      <c r="L442" s="29">
        <v>0</v>
      </c>
      <c r="M442" s="29">
        <v>0.2</v>
      </c>
      <c r="N442" s="29">
        <v>0.27344664980137712</v>
      </c>
      <c r="O442" s="29">
        <v>1.8725386034540334</v>
      </c>
    </row>
    <row r="443" spans="1:15" x14ac:dyDescent="0.25">
      <c r="A443" t="str">
        <f t="shared" si="6"/>
        <v>LEINFA43177</v>
      </c>
      <c r="B443" s="3" t="s">
        <v>56</v>
      </c>
      <c r="C443" s="3" t="s">
        <v>57</v>
      </c>
      <c r="D443" s="4">
        <v>43177</v>
      </c>
      <c r="E443" s="3" t="s">
        <v>58</v>
      </c>
      <c r="F443" s="29">
        <v>2.500123693183093</v>
      </c>
      <c r="G443" s="29">
        <v>0</v>
      </c>
      <c r="H443" s="29">
        <v>0.2</v>
      </c>
      <c r="I443" s="29">
        <v>0.25382065321804581</v>
      </c>
      <c r="J443" s="29">
        <v>2.9539443464011388</v>
      </c>
      <c r="K443" s="29">
        <v>1.2132757543074528</v>
      </c>
      <c r="L443" s="29">
        <v>0</v>
      </c>
      <c r="M443" s="29">
        <v>0.2</v>
      </c>
      <c r="N443" s="29">
        <v>0.24179699100825963</v>
      </c>
      <c r="O443" s="29">
        <v>1.6550727453157124</v>
      </c>
    </row>
    <row r="444" spans="1:15" x14ac:dyDescent="0.25">
      <c r="A444" t="str">
        <f t="shared" si="6"/>
        <v>LEINNF43177</v>
      </c>
      <c r="B444" s="3" t="s">
        <v>59</v>
      </c>
      <c r="C444" s="3" t="s">
        <v>60</v>
      </c>
      <c r="D444" s="4">
        <v>43177</v>
      </c>
      <c r="E444" s="3" t="s">
        <v>93</v>
      </c>
      <c r="F444" s="29">
        <v>1.2000263463000889</v>
      </c>
      <c r="G444" s="29">
        <v>0</v>
      </c>
      <c r="H444" s="29">
        <v>0</v>
      </c>
      <c r="I444" s="29">
        <v>4.5000128998097327E-2</v>
      </c>
      <c r="J444" s="29">
        <v>1.2450264752981861</v>
      </c>
      <c r="K444" s="29">
        <v>0.64447684555874185</v>
      </c>
      <c r="L444" s="29">
        <v>0</v>
      </c>
      <c r="M444" s="29">
        <v>0</v>
      </c>
      <c r="N444" s="29">
        <v>4.4006981313057823E-2</v>
      </c>
      <c r="O444" s="29">
        <v>0.68848382687179965</v>
      </c>
    </row>
    <row r="445" spans="1:15" x14ac:dyDescent="0.25">
      <c r="A445" t="str">
        <f t="shared" si="6"/>
        <v>LEINSX43177</v>
      </c>
      <c r="B445" s="3" t="s">
        <v>61</v>
      </c>
      <c r="C445" s="3" t="s">
        <v>62</v>
      </c>
      <c r="D445" s="4">
        <v>43177</v>
      </c>
      <c r="E445" s="3" t="s">
        <v>92</v>
      </c>
      <c r="F445" s="29">
        <v>1.7000603170884092</v>
      </c>
      <c r="G445" s="29">
        <v>0</v>
      </c>
      <c r="H445" s="29">
        <v>0</v>
      </c>
      <c r="I445" s="29">
        <v>0.12600444391787335</v>
      </c>
      <c r="J445" s="29">
        <v>1.8260647610062826</v>
      </c>
      <c r="K445" s="29">
        <v>1.1382951811850464</v>
      </c>
      <c r="L445" s="29">
        <v>0</v>
      </c>
      <c r="M445" s="29">
        <v>0</v>
      </c>
      <c r="N445" s="29">
        <v>0.1149113998467501</v>
      </c>
      <c r="O445" s="29">
        <v>1.2532065810317965</v>
      </c>
    </row>
    <row r="446" spans="1:15" x14ac:dyDescent="0.25">
      <c r="A446" t="str">
        <f t="shared" si="6"/>
        <v>LEMIDF43177</v>
      </c>
      <c r="B446" s="3" t="s">
        <v>63</v>
      </c>
      <c r="C446" s="3" t="s">
        <v>64</v>
      </c>
      <c r="D446" s="4">
        <v>43177</v>
      </c>
      <c r="E446" s="3" t="s">
        <v>65</v>
      </c>
      <c r="F446" s="29">
        <v>2.3390407640319535</v>
      </c>
      <c r="G446" s="29">
        <v>0</v>
      </c>
      <c r="H446" s="29">
        <v>0.2</v>
      </c>
      <c r="I446" s="29">
        <v>6.1019651775901136E-2</v>
      </c>
      <c r="J446" s="29">
        <v>2.6000604158078549</v>
      </c>
      <c r="K446" s="29">
        <v>0.32957228076604511</v>
      </c>
      <c r="L446" s="29">
        <v>0</v>
      </c>
      <c r="M446" s="29">
        <v>0.2</v>
      </c>
      <c r="N446" s="29">
        <v>5.9323618069587712E-2</v>
      </c>
      <c r="O446" s="29">
        <v>0.58889589883563287</v>
      </c>
    </row>
    <row r="447" spans="1:15" x14ac:dyDescent="0.25">
      <c r="A447" t="str">
        <f t="shared" si="6"/>
        <v>LET10043177</v>
      </c>
      <c r="B447" s="3" t="s">
        <v>66</v>
      </c>
      <c r="C447" s="3" t="s">
        <v>67</v>
      </c>
      <c r="D447" s="4">
        <v>43177</v>
      </c>
      <c r="E447" s="3" t="s">
        <v>98</v>
      </c>
      <c r="F447" s="29">
        <v>0.24987838446616206</v>
      </c>
      <c r="G447" s="29">
        <v>0</v>
      </c>
      <c r="H447" s="29">
        <v>0</v>
      </c>
      <c r="I447" s="29">
        <v>8.977863128107914E-3</v>
      </c>
      <c r="J447" s="29">
        <v>0.25885624759426995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</row>
    <row r="448" spans="1:15" x14ac:dyDescent="0.25">
      <c r="A448" t="str">
        <f t="shared" si="6"/>
        <v>LETAXP43177</v>
      </c>
      <c r="B448" s="3" t="s">
        <v>69</v>
      </c>
      <c r="C448" s="3" t="s">
        <v>70</v>
      </c>
      <c r="D448" s="4">
        <v>43177</v>
      </c>
      <c r="E448" s="3" t="s">
        <v>71</v>
      </c>
      <c r="F448" s="29">
        <v>2.4099283723058837</v>
      </c>
      <c r="G448" s="29">
        <v>0</v>
      </c>
      <c r="H448" s="29">
        <v>0</v>
      </c>
      <c r="I448" s="29">
        <v>0.25738744290013371</v>
      </c>
      <c r="J448" s="29">
        <v>2.6673158152060177</v>
      </c>
      <c r="K448" s="29">
        <v>1.4363507639414967</v>
      </c>
      <c r="L448" s="29">
        <v>0</v>
      </c>
      <c r="M448" s="29">
        <v>0</v>
      </c>
      <c r="N448" s="29">
        <v>0.2441504618929351</v>
      </c>
      <c r="O448" s="29">
        <v>1.6805012258344318</v>
      </c>
    </row>
    <row r="449" spans="1:15" x14ac:dyDescent="0.25">
      <c r="A449" t="str">
        <f t="shared" si="6"/>
        <v>LETF5043177</v>
      </c>
      <c r="B449" s="3" t="s">
        <v>72</v>
      </c>
      <c r="C449" s="3" t="s">
        <v>73</v>
      </c>
      <c r="D449" s="4">
        <v>43177</v>
      </c>
      <c r="E449" s="3" t="s">
        <v>99</v>
      </c>
      <c r="F449" s="29">
        <v>9.998542116650623E-2</v>
      </c>
      <c r="G449" s="29">
        <v>0</v>
      </c>
      <c r="H449" s="29">
        <v>0</v>
      </c>
      <c r="I449" s="29">
        <v>1.7973434229634527E-3</v>
      </c>
      <c r="J449" s="29">
        <v>0.10178276458946968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</row>
    <row r="450" spans="1:15" x14ac:dyDescent="0.25">
      <c r="A450" t="str">
        <f t="shared" si="6"/>
        <v>LETFSX43177</v>
      </c>
      <c r="B450" s="3" t="s">
        <v>75</v>
      </c>
      <c r="C450" s="3" t="s">
        <v>76</v>
      </c>
      <c r="D450" s="4">
        <v>43177</v>
      </c>
      <c r="E450" s="3" t="s">
        <v>100</v>
      </c>
      <c r="F450" s="29">
        <v>0.10000027152686007</v>
      </c>
      <c r="G450" s="29">
        <v>0</v>
      </c>
      <c r="H450" s="29">
        <v>0</v>
      </c>
      <c r="I450" s="29">
        <v>0</v>
      </c>
      <c r="J450" s="29">
        <v>0.10000027152686007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</row>
    <row r="451" spans="1:15" x14ac:dyDescent="0.25">
      <c r="A451" t="str">
        <f t="shared" si="6"/>
        <v>LEULIS43177</v>
      </c>
      <c r="B451" s="3" t="s">
        <v>78</v>
      </c>
      <c r="C451" s="3" t="s">
        <v>79</v>
      </c>
      <c r="D451" s="4">
        <v>43177</v>
      </c>
      <c r="E451" s="3" t="s">
        <v>80</v>
      </c>
      <c r="F451" s="29">
        <v>2.3495038392112071</v>
      </c>
      <c r="G451" s="29">
        <v>0</v>
      </c>
      <c r="H451" s="29">
        <v>0</v>
      </c>
      <c r="I451" s="29">
        <v>0.24831100888087601</v>
      </c>
      <c r="J451" s="29">
        <v>2.5978148480920833</v>
      </c>
      <c r="K451" s="29">
        <v>1.2733211732140466</v>
      </c>
      <c r="L451" s="29">
        <v>0</v>
      </c>
      <c r="M451" s="29">
        <v>0</v>
      </c>
      <c r="N451" s="29">
        <v>0.21660155792350214</v>
      </c>
      <c r="O451" s="29">
        <v>1.4899227311375487</v>
      </c>
    </row>
    <row r="452" spans="1:15" x14ac:dyDescent="0.25">
      <c r="A452" t="str">
        <f t="shared" ref="A452:A515" si="7">C452&amp;D452</f>
        <v>LLIQDF43177</v>
      </c>
      <c r="B452" s="3" t="s">
        <v>81</v>
      </c>
      <c r="C452" s="3" t="s">
        <v>82</v>
      </c>
      <c r="D452" s="4">
        <v>43177</v>
      </c>
      <c r="E452" s="3" t="s">
        <v>83</v>
      </c>
      <c r="F452" s="29">
        <v>0.20946324432962685</v>
      </c>
      <c r="G452" s="29">
        <v>0</v>
      </c>
      <c r="H452" s="29">
        <v>0</v>
      </c>
      <c r="I452" s="29">
        <v>5.3019320662492401E-3</v>
      </c>
      <c r="J452" s="29">
        <v>0.21476517639587608</v>
      </c>
      <c r="K452" s="29">
        <v>6.9344223844848826E-2</v>
      </c>
      <c r="L452" s="29">
        <v>0</v>
      </c>
      <c r="M452" s="29">
        <v>0</v>
      </c>
      <c r="N452" s="29">
        <v>5.2819016130578019E-3</v>
      </c>
      <c r="O452" s="29">
        <v>7.4626125457906631E-2</v>
      </c>
    </row>
    <row r="453" spans="1:15" x14ac:dyDescent="0.25">
      <c r="A453" t="str">
        <f t="shared" si="7"/>
        <v>LDBOND43178</v>
      </c>
      <c r="B453" s="3" t="s">
        <v>11</v>
      </c>
      <c r="C453" s="3" t="s">
        <v>12</v>
      </c>
      <c r="D453" s="4">
        <v>43178</v>
      </c>
      <c r="E453" s="3" t="s">
        <v>13</v>
      </c>
      <c r="F453" s="29">
        <v>1.070019036263139</v>
      </c>
      <c r="G453" s="29">
        <v>0</v>
      </c>
      <c r="H453" s="29">
        <v>0</v>
      </c>
      <c r="I453" s="29">
        <v>9.5403002552293253E-2</v>
      </c>
      <c r="J453" s="29">
        <v>1.1654220388154322</v>
      </c>
      <c r="K453" s="29">
        <v>0.56634285831080577</v>
      </c>
      <c r="L453" s="29">
        <v>0</v>
      </c>
      <c r="M453" s="29">
        <v>0</v>
      </c>
      <c r="N453" s="29">
        <v>9.4743432188766796E-2</v>
      </c>
      <c r="O453" s="29">
        <v>0.66108629049957257</v>
      </c>
    </row>
    <row r="454" spans="1:15" x14ac:dyDescent="0.25">
      <c r="A454" t="str">
        <f t="shared" si="7"/>
        <v>LDCPO243178</v>
      </c>
      <c r="B454" s="3" t="s">
        <v>14</v>
      </c>
      <c r="C454" s="3" t="s">
        <v>15</v>
      </c>
      <c r="D454" s="4">
        <v>43178</v>
      </c>
      <c r="E454" s="3" t="s">
        <v>16</v>
      </c>
      <c r="F454" s="29">
        <v>2.2500762511309134</v>
      </c>
      <c r="G454" s="29">
        <v>0</v>
      </c>
      <c r="H454" s="29">
        <v>0</v>
      </c>
      <c r="I454" s="29">
        <v>0.28801739545358346</v>
      </c>
      <c r="J454" s="29">
        <v>2.538093646584497</v>
      </c>
      <c r="K454" s="29">
        <v>1.750171444499149</v>
      </c>
      <c r="L454" s="29">
        <v>0</v>
      </c>
      <c r="M454" s="29">
        <v>0</v>
      </c>
      <c r="N454" s="29">
        <v>0.2880203400789938</v>
      </c>
      <c r="O454" s="29">
        <v>2.0381917845781428</v>
      </c>
    </row>
    <row r="455" spans="1:15" x14ac:dyDescent="0.25">
      <c r="A455" t="str">
        <f t="shared" si="7"/>
        <v>LDDAF143178</v>
      </c>
      <c r="B455" s="3" t="s">
        <v>17</v>
      </c>
      <c r="C455" s="3" t="s">
        <v>18</v>
      </c>
      <c r="D455" s="4">
        <v>43178</v>
      </c>
      <c r="E455" s="5" t="s">
        <v>19</v>
      </c>
      <c r="F455" s="29">
        <v>2.2500849569833647</v>
      </c>
      <c r="G455" s="29">
        <v>0</v>
      </c>
      <c r="H455" s="29">
        <v>0</v>
      </c>
      <c r="I455" s="29">
        <v>0.17461139934057635</v>
      </c>
      <c r="J455" s="29">
        <v>2.424696356323941</v>
      </c>
      <c r="K455" s="29">
        <v>1.0800109559038202</v>
      </c>
      <c r="L455" s="29">
        <v>0</v>
      </c>
      <c r="M455" s="29">
        <v>0</v>
      </c>
      <c r="N455" s="29">
        <v>0.17460590711374541</v>
      </c>
      <c r="O455" s="29">
        <v>1.2546168630175656</v>
      </c>
    </row>
    <row r="456" spans="1:15" x14ac:dyDescent="0.25">
      <c r="A456" t="str">
        <f t="shared" si="7"/>
        <v>LDDAF243178</v>
      </c>
      <c r="B456" s="3" t="s">
        <v>20</v>
      </c>
      <c r="C456" s="3" t="s">
        <v>21</v>
      </c>
      <c r="D456" s="4">
        <v>43178</v>
      </c>
      <c r="E456" s="3" t="s">
        <v>22</v>
      </c>
      <c r="F456" s="29">
        <v>2.2500880873216946</v>
      </c>
      <c r="G456" s="29">
        <v>0</v>
      </c>
      <c r="H456" s="29">
        <v>0</v>
      </c>
      <c r="I456" s="29">
        <v>0.19801688708223539</v>
      </c>
      <c r="J456" s="29">
        <v>2.4481049744039298</v>
      </c>
      <c r="K456" s="29">
        <v>1.220013247180789</v>
      </c>
      <c r="L456" s="29">
        <v>0</v>
      </c>
      <c r="M456" s="29">
        <v>0</v>
      </c>
      <c r="N456" s="29">
        <v>0.19800182548892079</v>
      </c>
      <c r="O456" s="29">
        <v>1.4180150726697098</v>
      </c>
    </row>
    <row r="457" spans="1:15" x14ac:dyDescent="0.25">
      <c r="A457" t="str">
        <f t="shared" si="7"/>
        <v>LDDAF343178</v>
      </c>
      <c r="B457" s="3" t="s">
        <v>23</v>
      </c>
      <c r="C457" s="3" t="s">
        <v>24</v>
      </c>
      <c r="D457" s="4">
        <v>43178</v>
      </c>
      <c r="E457" s="3" t="s">
        <v>25</v>
      </c>
      <c r="F457" s="29">
        <v>2.2500881885491277</v>
      </c>
      <c r="G457" s="29">
        <v>0</v>
      </c>
      <c r="H457" s="29">
        <v>0</v>
      </c>
      <c r="I457" s="29">
        <v>0.19621327902978211</v>
      </c>
      <c r="J457" s="29">
        <v>2.4463014675789099</v>
      </c>
      <c r="K457" s="29">
        <v>1.2300172404220555</v>
      </c>
      <c r="L457" s="29">
        <v>0</v>
      </c>
      <c r="M457" s="29">
        <v>0</v>
      </c>
      <c r="N457" s="29">
        <v>0.19621003800884582</v>
      </c>
      <c r="O457" s="29">
        <v>1.4262272784309014</v>
      </c>
    </row>
    <row r="458" spans="1:15" x14ac:dyDescent="0.25">
      <c r="A458" t="str">
        <f t="shared" si="7"/>
        <v>LDGETF43178</v>
      </c>
      <c r="B458" s="3" t="s">
        <v>26</v>
      </c>
      <c r="C458" s="3" t="s">
        <v>27</v>
      </c>
      <c r="D458" s="4">
        <v>43178</v>
      </c>
      <c r="E458" s="3" t="s">
        <v>97</v>
      </c>
      <c r="F458" s="29">
        <v>0.25000040492877018</v>
      </c>
      <c r="G458" s="29">
        <v>0</v>
      </c>
      <c r="H458" s="29">
        <v>0</v>
      </c>
      <c r="I458" s="29">
        <v>2.7000433810041465E-2</v>
      </c>
      <c r="J458" s="29">
        <v>0.27700083873881165</v>
      </c>
      <c r="K458" s="29">
        <v>0</v>
      </c>
      <c r="L458" s="29">
        <v>0</v>
      </c>
      <c r="M458" s="29">
        <v>0</v>
      </c>
      <c r="N458" s="29">
        <v>0</v>
      </c>
      <c r="O458" s="29">
        <v>0</v>
      </c>
    </row>
    <row r="459" spans="1:15" x14ac:dyDescent="0.25">
      <c r="A459" t="str">
        <f t="shared" si="7"/>
        <v>LDGSEC43178</v>
      </c>
      <c r="B459" s="3" t="s">
        <v>29</v>
      </c>
      <c r="C459" s="3" t="s">
        <v>30</v>
      </c>
      <c r="D459" s="4">
        <v>43178</v>
      </c>
      <c r="E459" s="3" t="s">
        <v>31</v>
      </c>
      <c r="F459" s="29">
        <v>2.2500974720159794</v>
      </c>
      <c r="G459" s="29">
        <v>0</v>
      </c>
      <c r="H459" s="29">
        <v>0.2</v>
      </c>
      <c r="I459" s="29">
        <v>0.27541903388434608</v>
      </c>
      <c r="J459" s="29">
        <v>2.7255165059003259</v>
      </c>
      <c r="K459" s="29">
        <v>1.3470663836571652</v>
      </c>
      <c r="L459" s="29">
        <v>0</v>
      </c>
      <c r="M459" s="29">
        <v>0.2</v>
      </c>
      <c r="N459" s="29">
        <v>0.27128049405243887</v>
      </c>
      <c r="O459" s="29">
        <v>1.8183468777096041</v>
      </c>
    </row>
    <row r="460" spans="1:15" x14ac:dyDescent="0.25">
      <c r="A460" t="str">
        <f t="shared" si="7"/>
        <v>LDINPF43178</v>
      </c>
      <c r="B460" s="3" t="s">
        <v>32</v>
      </c>
      <c r="C460" s="3" t="s">
        <v>33</v>
      </c>
      <c r="D460" s="4">
        <v>43178</v>
      </c>
      <c r="E460" s="3" t="s">
        <v>34</v>
      </c>
      <c r="F460" s="29">
        <v>1.130065189596601</v>
      </c>
      <c r="G460" s="29">
        <v>0</v>
      </c>
      <c r="H460" s="29">
        <v>0</v>
      </c>
      <c r="I460" s="29">
        <v>6.8404436173232261E-2</v>
      </c>
      <c r="J460" s="29">
        <v>1.1984696257698333</v>
      </c>
      <c r="K460" s="29">
        <v>0.47763805751152977</v>
      </c>
      <c r="L460" s="29">
        <v>0</v>
      </c>
      <c r="M460" s="29">
        <v>0</v>
      </c>
      <c r="N460" s="29">
        <v>6.7974821555998433E-2</v>
      </c>
      <c r="O460" s="29">
        <v>0.5456128790675282</v>
      </c>
    </row>
    <row r="461" spans="1:15" x14ac:dyDescent="0.25">
      <c r="A461" t="str">
        <f t="shared" si="7"/>
        <v>LDMIPF43178</v>
      </c>
      <c r="B461" s="3" t="s">
        <v>35</v>
      </c>
      <c r="C461" s="3" t="s">
        <v>36</v>
      </c>
      <c r="D461" s="4">
        <v>43178</v>
      </c>
      <c r="E461" s="3" t="s">
        <v>37</v>
      </c>
      <c r="F461" s="29">
        <v>2.2378207962376715</v>
      </c>
      <c r="G461" s="29">
        <v>-1.315073250915995</v>
      </c>
      <c r="H461" s="29">
        <v>0.2</v>
      </c>
      <c r="I461" s="29">
        <v>0.32721878070420518</v>
      </c>
      <c r="J461" s="29">
        <v>1.4499663260258817</v>
      </c>
      <c r="K461" s="29">
        <v>1.538108840738295</v>
      </c>
      <c r="L461" s="29">
        <v>0</v>
      </c>
      <c r="M461" s="29">
        <v>0.2</v>
      </c>
      <c r="N461" s="29">
        <v>0.30207638102313067</v>
      </c>
      <c r="O461" s="29">
        <v>2.0401852217614258</v>
      </c>
    </row>
    <row r="462" spans="1:15" x14ac:dyDescent="0.25">
      <c r="A462" t="str">
        <f t="shared" si="7"/>
        <v>LDSAPF43178</v>
      </c>
      <c r="B462" s="3" t="s">
        <v>38</v>
      </c>
      <c r="C462" s="3" t="s">
        <v>39</v>
      </c>
      <c r="D462" s="4">
        <v>43178</v>
      </c>
      <c r="E462" s="3" t="s">
        <v>40</v>
      </c>
      <c r="F462" s="29">
        <v>0.80005346244020314</v>
      </c>
      <c r="G462" s="29">
        <v>0</v>
      </c>
      <c r="H462" s="29">
        <v>0</v>
      </c>
      <c r="I462" s="29">
        <v>3.9603085330251246E-2</v>
      </c>
      <c r="J462" s="29">
        <v>0.8396565477704544</v>
      </c>
      <c r="K462" s="29">
        <v>0.26505472147854253</v>
      </c>
      <c r="L462" s="29">
        <v>0</v>
      </c>
      <c r="M462" s="29">
        <v>0</v>
      </c>
      <c r="N462" s="29">
        <v>3.8709597210494662E-2</v>
      </c>
      <c r="O462" s="29">
        <v>0.30376431868903719</v>
      </c>
    </row>
    <row r="463" spans="1:15" x14ac:dyDescent="0.25">
      <c r="A463" t="str">
        <f t="shared" si="7"/>
        <v>LEBALF43178</v>
      </c>
      <c r="B463" s="3" t="s">
        <v>41</v>
      </c>
      <c r="C463" s="3" t="s">
        <v>42</v>
      </c>
      <c r="D463" s="4">
        <v>43178</v>
      </c>
      <c r="E463" s="3" t="s">
        <v>43</v>
      </c>
      <c r="F463" s="29">
        <v>2.3260751515227511</v>
      </c>
      <c r="G463" s="29">
        <v>0</v>
      </c>
      <c r="H463" s="29">
        <v>0.2</v>
      </c>
      <c r="I463" s="29">
        <v>5.8686182594271781E-2</v>
      </c>
      <c r="J463" s="29">
        <v>2.5847613341170232</v>
      </c>
      <c r="K463" s="29">
        <v>0.32410221341610396</v>
      </c>
      <c r="L463" s="29">
        <v>0</v>
      </c>
      <c r="M463" s="29">
        <v>0.2</v>
      </c>
      <c r="N463" s="29">
        <v>5.8338112679488005E-2</v>
      </c>
      <c r="O463" s="29">
        <v>0.58244032609559193</v>
      </c>
    </row>
    <row r="464" spans="1:15" x14ac:dyDescent="0.25">
      <c r="A464" t="str">
        <f t="shared" si="7"/>
        <v>LEBFSF43178</v>
      </c>
      <c r="B464" s="3" t="s">
        <v>44</v>
      </c>
      <c r="C464" s="3" t="s">
        <v>45</v>
      </c>
      <c r="D464" s="4">
        <v>43178</v>
      </c>
      <c r="E464" s="3" t="s">
        <v>46</v>
      </c>
      <c r="F464" s="29">
        <v>2.5001209689509114</v>
      </c>
      <c r="G464" s="29">
        <v>0</v>
      </c>
      <c r="H464" s="29">
        <v>0.2</v>
      </c>
      <c r="I464" s="29">
        <v>0.21961607225645263</v>
      </c>
      <c r="J464" s="29">
        <v>2.9197370412073642</v>
      </c>
      <c r="K464" s="29">
        <v>1.0357288017820832</v>
      </c>
      <c r="L464" s="29">
        <v>0</v>
      </c>
      <c r="M464" s="29">
        <v>0.2</v>
      </c>
      <c r="N464" s="29">
        <v>0.20804293884372208</v>
      </c>
      <c r="O464" s="29">
        <v>1.4437717406258053</v>
      </c>
    </row>
    <row r="465" spans="1:15" x14ac:dyDescent="0.25">
      <c r="A465" t="str">
        <f t="shared" si="7"/>
        <v>LECHID43178</v>
      </c>
      <c r="B465" s="3" t="s">
        <v>47</v>
      </c>
      <c r="C465" s="3" t="s">
        <v>48</v>
      </c>
      <c r="D465" s="4">
        <v>43178</v>
      </c>
      <c r="E465" s="3" t="s">
        <v>49</v>
      </c>
      <c r="F465" s="29">
        <v>2.4751104314039845</v>
      </c>
      <c r="G465" s="29">
        <v>0</v>
      </c>
      <c r="H465" s="29">
        <v>0</v>
      </c>
      <c r="I465" s="29">
        <v>0.26911584872548872</v>
      </c>
      <c r="J465" s="29">
        <v>2.7442262801294732</v>
      </c>
      <c r="K465" s="29">
        <v>1.4762567591128948</v>
      </c>
      <c r="L465" s="29">
        <v>0</v>
      </c>
      <c r="M465" s="29">
        <v>0</v>
      </c>
      <c r="N465" s="29">
        <v>0.25136328933966501</v>
      </c>
      <c r="O465" s="29">
        <v>1.7276200484525597</v>
      </c>
    </row>
    <row r="466" spans="1:15" x14ac:dyDescent="0.25">
      <c r="A466" t="str">
        <f t="shared" si="7"/>
        <v>LEEQTF43178</v>
      </c>
      <c r="B466" s="3" t="s">
        <v>50</v>
      </c>
      <c r="C466" s="3" t="s">
        <v>51</v>
      </c>
      <c r="D466" s="4">
        <v>43178</v>
      </c>
      <c r="E466" s="3" t="s">
        <v>52</v>
      </c>
      <c r="F466" s="29">
        <v>2.3241861038879974</v>
      </c>
      <c r="G466" s="29">
        <v>0</v>
      </c>
      <c r="H466" s="29">
        <v>0.2</v>
      </c>
      <c r="I466" s="29">
        <v>0.28875497653478266</v>
      </c>
      <c r="J466" s="29">
        <v>2.8129410804227803</v>
      </c>
      <c r="K466" s="29">
        <v>1.4622912391165317</v>
      </c>
      <c r="L466" s="29">
        <v>0</v>
      </c>
      <c r="M466" s="29">
        <v>0.2</v>
      </c>
      <c r="N466" s="29">
        <v>0.28662242695574502</v>
      </c>
      <c r="O466" s="29">
        <v>1.9489136660722766</v>
      </c>
    </row>
    <row r="467" spans="1:15" x14ac:dyDescent="0.25">
      <c r="A467" t="str">
        <f t="shared" si="7"/>
        <v>LEGROW43178</v>
      </c>
      <c r="B467" s="3" t="s">
        <v>53</v>
      </c>
      <c r="C467" s="3" t="s">
        <v>54</v>
      </c>
      <c r="D467" s="4">
        <v>43178</v>
      </c>
      <c r="E467" s="3" t="s">
        <v>55</v>
      </c>
      <c r="F467" s="29">
        <v>2.3556320874713315</v>
      </c>
      <c r="G467" s="29">
        <v>0</v>
      </c>
      <c r="H467" s="29">
        <v>0.2</v>
      </c>
      <c r="I467" s="29">
        <v>0.27641454767403517</v>
      </c>
      <c r="J467" s="29">
        <v>2.8320466351453666</v>
      </c>
      <c r="K467" s="29">
        <v>1.3999335801274475</v>
      </c>
      <c r="L467" s="29">
        <v>0</v>
      </c>
      <c r="M467" s="29">
        <v>0.2</v>
      </c>
      <c r="N467" s="29">
        <v>0.27359804636004575</v>
      </c>
      <c r="O467" s="29">
        <v>1.8735316264874933</v>
      </c>
    </row>
    <row r="468" spans="1:15" x14ac:dyDescent="0.25">
      <c r="A468" t="str">
        <f t="shared" si="7"/>
        <v>LEINFA43178</v>
      </c>
      <c r="B468" s="3" t="s">
        <v>56</v>
      </c>
      <c r="C468" s="3" t="s">
        <v>57</v>
      </c>
      <c r="D468" s="4">
        <v>43178</v>
      </c>
      <c r="E468" s="3" t="s">
        <v>58</v>
      </c>
      <c r="F468" s="29">
        <v>2.5001225971548613</v>
      </c>
      <c r="G468" s="29">
        <v>0</v>
      </c>
      <c r="H468" s="29">
        <v>0.2</v>
      </c>
      <c r="I468" s="29">
        <v>0.25382009016001622</v>
      </c>
      <c r="J468" s="29">
        <v>2.9539426873148775</v>
      </c>
      <c r="K468" s="29">
        <v>1.2125960413159946</v>
      </c>
      <c r="L468" s="29">
        <v>0</v>
      </c>
      <c r="M468" s="29">
        <v>0.2</v>
      </c>
      <c r="N468" s="29">
        <v>0.24167384068270489</v>
      </c>
      <c r="O468" s="29">
        <v>1.6542698819986994</v>
      </c>
    </row>
    <row r="469" spans="1:15" x14ac:dyDescent="0.25">
      <c r="A469" t="str">
        <f t="shared" si="7"/>
        <v>LEINNF43178</v>
      </c>
      <c r="B469" s="3" t="s">
        <v>59</v>
      </c>
      <c r="C469" s="3" t="s">
        <v>60</v>
      </c>
      <c r="D469" s="4">
        <v>43178</v>
      </c>
      <c r="E469" s="3" t="s">
        <v>93</v>
      </c>
      <c r="F469" s="29">
        <v>1.2000345667489878</v>
      </c>
      <c r="G469" s="29">
        <v>0</v>
      </c>
      <c r="H469" s="29">
        <v>0</v>
      </c>
      <c r="I469" s="29">
        <v>4.4997186670768109E-2</v>
      </c>
      <c r="J469" s="29">
        <v>1.2450317534197559</v>
      </c>
      <c r="K469" s="29">
        <v>0.64441672891297253</v>
      </c>
      <c r="L469" s="29">
        <v>0</v>
      </c>
      <c r="M469" s="29">
        <v>0</v>
      </c>
      <c r="N469" s="29">
        <v>4.399958572641377E-2</v>
      </c>
      <c r="O469" s="29">
        <v>0.68841631463938624</v>
      </c>
    </row>
    <row r="470" spans="1:15" x14ac:dyDescent="0.25">
      <c r="A470" t="str">
        <f t="shared" si="7"/>
        <v>LEINSX43178</v>
      </c>
      <c r="B470" s="3" t="s">
        <v>61</v>
      </c>
      <c r="C470" s="3" t="s">
        <v>62</v>
      </c>
      <c r="D470" s="4">
        <v>43178</v>
      </c>
      <c r="E470" s="3" t="s">
        <v>92</v>
      </c>
      <c r="F470" s="29">
        <v>1.7000572705404191</v>
      </c>
      <c r="G470" s="29">
        <v>0</v>
      </c>
      <c r="H470" s="29">
        <v>0</v>
      </c>
      <c r="I470" s="29">
        <v>0.12600383048718306</v>
      </c>
      <c r="J470" s="29">
        <v>1.8260611010276022</v>
      </c>
      <c r="K470" s="29">
        <v>1.1378318289211473</v>
      </c>
      <c r="L470" s="29">
        <v>0</v>
      </c>
      <c r="M470" s="29">
        <v>0</v>
      </c>
      <c r="N470" s="29">
        <v>0.1148305941346727</v>
      </c>
      <c r="O470" s="29">
        <v>1.2526624230558201</v>
      </c>
    </row>
    <row r="471" spans="1:15" x14ac:dyDescent="0.25">
      <c r="A471" t="str">
        <f t="shared" si="7"/>
        <v>LEMIDF43178</v>
      </c>
      <c r="B471" s="3" t="s">
        <v>63</v>
      </c>
      <c r="C471" s="3" t="s">
        <v>64</v>
      </c>
      <c r="D471" s="4">
        <v>43178</v>
      </c>
      <c r="E471" s="3" t="s">
        <v>65</v>
      </c>
      <c r="F471" s="29">
        <v>2.3401896525650909</v>
      </c>
      <c r="G471" s="29">
        <v>0</v>
      </c>
      <c r="H471" s="29">
        <v>0.2</v>
      </c>
      <c r="I471" s="29">
        <v>6.1226436259694157E-2</v>
      </c>
      <c r="J471" s="29">
        <v>2.6014160888247853</v>
      </c>
      <c r="K471" s="29">
        <v>0.33059961421485157</v>
      </c>
      <c r="L471" s="29">
        <v>0</v>
      </c>
      <c r="M471" s="29">
        <v>0.2</v>
      </c>
      <c r="N471" s="29">
        <v>5.9508242525376336E-2</v>
      </c>
      <c r="O471" s="29">
        <v>0.59010785674022792</v>
      </c>
    </row>
    <row r="472" spans="1:15" x14ac:dyDescent="0.25">
      <c r="A472" t="str">
        <f t="shared" si="7"/>
        <v>LET10043178</v>
      </c>
      <c r="B472" s="3" t="s">
        <v>66</v>
      </c>
      <c r="C472" s="3" t="s">
        <v>67</v>
      </c>
      <c r="D472" s="4">
        <v>43178</v>
      </c>
      <c r="E472" s="3" t="s">
        <v>98</v>
      </c>
      <c r="F472" s="29">
        <v>0.24987724639704564</v>
      </c>
      <c r="G472" s="29">
        <v>0</v>
      </c>
      <c r="H472" s="29">
        <v>0</v>
      </c>
      <c r="I472" s="29">
        <v>8.977758102553475E-3</v>
      </c>
      <c r="J472" s="29">
        <v>0.25885500449959914</v>
      </c>
      <c r="K472" s="29">
        <v>0</v>
      </c>
      <c r="L472" s="29">
        <v>0</v>
      </c>
      <c r="M472" s="29">
        <v>0</v>
      </c>
      <c r="N472" s="29">
        <v>0</v>
      </c>
      <c r="O472" s="29">
        <v>0</v>
      </c>
    </row>
    <row r="473" spans="1:15" x14ac:dyDescent="0.25">
      <c r="A473" t="str">
        <f t="shared" si="7"/>
        <v>LETAXP43178</v>
      </c>
      <c r="B473" s="3" t="s">
        <v>69</v>
      </c>
      <c r="C473" s="3" t="s">
        <v>70</v>
      </c>
      <c r="D473" s="4">
        <v>43178</v>
      </c>
      <c r="E473" s="3" t="s">
        <v>71</v>
      </c>
      <c r="F473" s="29">
        <v>2.4119987706789328</v>
      </c>
      <c r="G473" s="29">
        <v>0</v>
      </c>
      <c r="H473" s="29">
        <v>0</v>
      </c>
      <c r="I473" s="29">
        <v>0.257760073228612</v>
      </c>
      <c r="J473" s="29">
        <v>2.6697588439075446</v>
      </c>
      <c r="K473" s="29">
        <v>1.4374725158910737</v>
      </c>
      <c r="L473" s="29">
        <v>0</v>
      </c>
      <c r="M473" s="29">
        <v>0</v>
      </c>
      <c r="N473" s="29">
        <v>0.24435812310109475</v>
      </c>
      <c r="O473" s="29">
        <v>1.6818306389921684</v>
      </c>
    </row>
    <row r="474" spans="1:15" x14ac:dyDescent="0.25">
      <c r="A474" t="str">
        <f t="shared" si="7"/>
        <v>LETF5043178</v>
      </c>
      <c r="B474" s="3" t="s">
        <v>72</v>
      </c>
      <c r="C474" s="3" t="s">
        <v>73</v>
      </c>
      <c r="D474" s="4">
        <v>43178</v>
      </c>
      <c r="E474" s="3" t="s">
        <v>99</v>
      </c>
      <c r="F474" s="29">
        <v>9.9985214745405018E-2</v>
      </c>
      <c r="G474" s="29">
        <v>0</v>
      </c>
      <c r="H474" s="29">
        <v>0</v>
      </c>
      <c r="I474" s="29">
        <v>1.7973278054307352E-3</v>
      </c>
      <c r="J474" s="29">
        <v>0.10178254255083576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</row>
    <row r="475" spans="1:15" x14ac:dyDescent="0.25">
      <c r="A475" t="str">
        <f t="shared" si="7"/>
        <v>LETFSX43178</v>
      </c>
      <c r="B475" s="3" t="s">
        <v>75</v>
      </c>
      <c r="C475" s="3" t="s">
        <v>76</v>
      </c>
      <c r="D475" s="4">
        <v>43178</v>
      </c>
      <c r="E475" s="3" t="s">
        <v>100</v>
      </c>
      <c r="F475" s="29">
        <v>0.10000027788350824</v>
      </c>
      <c r="G475" s="29">
        <v>0</v>
      </c>
      <c r="H475" s="29">
        <v>0</v>
      </c>
      <c r="I475" s="29">
        <v>0</v>
      </c>
      <c r="J475" s="29">
        <v>0.10000027788350824</v>
      </c>
      <c r="K475" s="29">
        <v>0</v>
      </c>
      <c r="L475" s="29">
        <v>0</v>
      </c>
      <c r="M475" s="29">
        <v>0</v>
      </c>
      <c r="N475" s="29">
        <v>0</v>
      </c>
      <c r="O475" s="29">
        <v>0</v>
      </c>
    </row>
    <row r="476" spans="1:15" x14ac:dyDescent="0.25">
      <c r="A476" t="str">
        <f t="shared" si="7"/>
        <v>LEULIS43178</v>
      </c>
      <c r="B476" s="3" t="s">
        <v>78</v>
      </c>
      <c r="C476" s="3" t="s">
        <v>79</v>
      </c>
      <c r="D476" s="4">
        <v>43178</v>
      </c>
      <c r="E476" s="3" t="s">
        <v>80</v>
      </c>
      <c r="F476" s="29">
        <v>2.3507445439220396</v>
      </c>
      <c r="G476" s="29">
        <v>0</v>
      </c>
      <c r="H476" s="29">
        <v>0</v>
      </c>
      <c r="I476" s="29">
        <v>0.24853438180400272</v>
      </c>
      <c r="J476" s="29">
        <v>2.5992789257260425</v>
      </c>
      <c r="K476" s="29">
        <v>1.2723637382355939</v>
      </c>
      <c r="L476" s="29">
        <v>0</v>
      </c>
      <c r="M476" s="29">
        <v>0</v>
      </c>
      <c r="N476" s="29">
        <v>0.21642700041509438</v>
      </c>
      <c r="O476" s="29">
        <v>1.4887907386506882</v>
      </c>
    </row>
    <row r="477" spans="1:15" x14ac:dyDescent="0.25">
      <c r="A477" t="str">
        <f t="shared" si="7"/>
        <v>LLIQDF43178</v>
      </c>
      <c r="B477" s="3" t="s">
        <v>81</v>
      </c>
      <c r="C477" s="3" t="s">
        <v>82</v>
      </c>
      <c r="D477" s="4">
        <v>43178</v>
      </c>
      <c r="E477" s="3" t="s">
        <v>83</v>
      </c>
      <c r="F477" s="29">
        <v>0.20943416071800272</v>
      </c>
      <c r="G477" s="29">
        <v>0</v>
      </c>
      <c r="H477" s="29">
        <v>0</v>
      </c>
      <c r="I477" s="29">
        <v>5.2962782779239128E-3</v>
      </c>
      <c r="J477" s="29">
        <v>0.21473043899592664</v>
      </c>
      <c r="K477" s="29">
        <v>6.9409462097932348E-2</v>
      </c>
      <c r="L477" s="29">
        <v>0</v>
      </c>
      <c r="M477" s="29">
        <v>0</v>
      </c>
      <c r="N477" s="29">
        <v>5.2936434925263346E-3</v>
      </c>
      <c r="O477" s="29">
        <v>7.4703105590458688E-2</v>
      </c>
    </row>
    <row r="478" spans="1:15" x14ac:dyDescent="0.25">
      <c r="A478" t="str">
        <f t="shared" si="7"/>
        <v>LDBOND43179</v>
      </c>
      <c r="B478" s="3" t="s">
        <v>11</v>
      </c>
      <c r="C478" s="3" t="s">
        <v>12</v>
      </c>
      <c r="D478" s="4">
        <v>43179</v>
      </c>
      <c r="E478" s="3" t="s">
        <v>13</v>
      </c>
      <c r="F478" s="29">
        <v>1.0700190929726761</v>
      </c>
      <c r="G478" s="29">
        <v>0</v>
      </c>
      <c r="H478" s="29">
        <v>0</v>
      </c>
      <c r="I478" s="29">
        <v>9.5402931514140588E-2</v>
      </c>
      <c r="J478" s="29">
        <v>1.1654220244868165</v>
      </c>
      <c r="K478" s="29">
        <v>0.56634533950950838</v>
      </c>
      <c r="L478" s="29">
        <v>0</v>
      </c>
      <c r="M478" s="29">
        <v>0</v>
      </c>
      <c r="N478" s="29">
        <v>9.4744088471125879E-2</v>
      </c>
      <c r="O478" s="29">
        <v>0.6610894279806343</v>
      </c>
    </row>
    <row r="479" spans="1:15" x14ac:dyDescent="0.25">
      <c r="A479" t="str">
        <f t="shared" si="7"/>
        <v>LDCPO243179</v>
      </c>
      <c r="B479" s="3" t="s">
        <v>14</v>
      </c>
      <c r="C479" s="3" t="s">
        <v>15</v>
      </c>
      <c r="D479" s="4">
        <v>43179</v>
      </c>
      <c r="E479" s="3" t="s">
        <v>16</v>
      </c>
      <c r="F479" s="29">
        <v>2.250077491521175</v>
      </c>
      <c r="G479" s="29">
        <v>0</v>
      </c>
      <c r="H479" s="29">
        <v>0</v>
      </c>
      <c r="I479" s="29">
        <v>0.28801859894836385</v>
      </c>
      <c r="J479" s="29">
        <v>2.5380960904695389</v>
      </c>
      <c r="K479" s="29">
        <v>1.7501275949342896</v>
      </c>
      <c r="L479" s="29">
        <v>0</v>
      </c>
      <c r="M479" s="29">
        <v>0</v>
      </c>
      <c r="N479" s="29">
        <v>0.28794834361098354</v>
      </c>
      <c r="O479" s="29">
        <v>2.0380759385452731</v>
      </c>
    </row>
    <row r="480" spans="1:15" x14ac:dyDescent="0.25">
      <c r="A480" t="str">
        <f t="shared" si="7"/>
        <v>LDDAF143179</v>
      </c>
      <c r="B480" s="3" t="s">
        <v>17</v>
      </c>
      <c r="C480" s="3" t="s">
        <v>18</v>
      </c>
      <c r="D480" s="4">
        <v>43179</v>
      </c>
      <c r="E480" s="5" t="s">
        <v>19</v>
      </c>
      <c r="F480" s="29">
        <v>2.2500840235915747</v>
      </c>
      <c r="G480" s="29">
        <v>0</v>
      </c>
      <c r="H480" s="29">
        <v>0</v>
      </c>
      <c r="I480" s="29">
        <v>0.17461367371511297</v>
      </c>
      <c r="J480" s="29">
        <v>2.4246976973066876</v>
      </c>
      <c r="K480" s="29">
        <v>1.0800162763389416</v>
      </c>
      <c r="L480" s="29">
        <v>0</v>
      </c>
      <c r="M480" s="29">
        <v>0</v>
      </c>
      <c r="N480" s="29">
        <v>0.17460302688368365</v>
      </c>
      <c r="O480" s="29">
        <v>1.2546193032226252</v>
      </c>
    </row>
    <row r="481" spans="1:15" x14ac:dyDescent="0.25">
      <c r="A481" t="str">
        <f t="shared" si="7"/>
        <v>LDDAF243179</v>
      </c>
      <c r="B481" s="3" t="s">
        <v>20</v>
      </c>
      <c r="C481" s="3" t="s">
        <v>21</v>
      </c>
      <c r="D481" s="4">
        <v>43179</v>
      </c>
      <c r="E481" s="3" t="s">
        <v>22</v>
      </c>
      <c r="F481" s="29">
        <v>2.2500919254464757</v>
      </c>
      <c r="G481" s="29">
        <v>0</v>
      </c>
      <c r="H481" s="29">
        <v>0</v>
      </c>
      <c r="I481" s="29">
        <v>0.19801416361282706</v>
      </c>
      <c r="J481" s="29">
        <v>2.4481060890593027</v>
      </c>
      <c r="K481" s="29">
        <v>1.2200095669999627</v>
      </c>
      <c r="L481" s="29">
        <v>0</v>
      </c>
      <c r="M481" s="29">
        <v>0</v>
      </c>
      <c r="N481" s="29">
        <v>0.19800689838784993</v>
      </c>
      <c r="O481" s="29">
        <v>1.4180164653878127</v>
      </c>
    </row>
    <row r="482" spans="1:15" x14ac:dyDescent="0.25">
      <c r="A482" t="str">
        <f t="shared" si="7"/>
        <v>LDDAF343179</v>
      </c>
      <c r="B482" s="3" t="s">
        <v>23</v>
      </c>
      <c r="C482" s="3" t="s">
        <v>24</v>
      </c>
      <c r="D482" s="4">
        <v>43179</v>
      </c>
      <c r="E482" s="3" t="s">
        <v>25</v>
      </c>
      <c r="F482" s="29">
        <v>2.2500887502185929</v>
      </c>
      <c r="G482" s="29">
        <v>0</v>
      </c>
      <c r="H482" s="29">
        <v>0</v>
      </c>
      <c r="I482" s="29">
        <v>0.19621321837877828</v>
      </c>
      <c r="J482" s="29">
        <v>2.4463019685973713</v>
      </c>
      <c r="K482" s="29">
        <v>1.230020121995081</v>
      </c>
      <c r="L482" s="29">
        <v>0</v>
      </c>
      <c r="M482" s="29">
        <v>0</v>
      </c>
      <c r="N482" s="29">
        <v>0.19621143059433557</v>
      </c>
      <c r="O482" s="29">
        <v>1.4262315525894167</v>
      </c>
    </row>
    <row r="483" spans="1:15" x14ac:dyDescent="0.25">
      <c r="A483" t="str">
        <f t="shared" si="7"/>
        <v>LDGETF43179</v>
      </c>
      <c r="B483" s="3" t="s">
        <v>26</v>
      </c>
      <c r="C483" s="3" t="s">
        <v>27</v>
      </c>
      <c r="D483" s="4">
        <v>43179</v>
      </c>
      <c r="E483" s="3" t="s">
        <v>97</v>
      </c>
      <c r="F483" s="29">
        <v>0.24999962770386155</v>
      </c>
      <c r="G483" s="29">
        <v>0</v>
      </c>
      <c r="H483" s="29">
        <v>0</v>
      </c>
      <c r="I483" s="29">
        <v>2.7000393641657325E-2</v>
      </c>
      <c r="J483" s="29">
        <v>0.27700002134551888</v>
      </c>
      <c r="K483" s="29">
        <v>0</v>
      </c>
      <c r="L483" s="29">
        <v>0</v>
      </c>
      <c r="M483" s="29">
        <v>0</v>
      </c>
      <c r="N483" s="29">
        <v>0</v>
      </c>
      <c r="O483" s="29">
        <v>0</v>
      </c>
    </row>
    <row r="484" spans="1:15" x14ac:dyDescent="0.25">
      <c r="A484" t="str">
        <f t="shared" si="7"/>
        <v>LDGSEC43179</v>
      </c>
      <c r="B484" s="3" t="s">
        <v>29</v>
      </c>
      <c r="C484" s="3" t="s">
        <v>30</v>
      </c>
      <c r="D484" s="4">
        <v>43179</v>
      </c>
      <c r="E484" s="3" t="s">
        <v>31</v>
      </c>
      <c r="F484" s="29">
        <v>2.2500970869953316</v>
      </c>
      <c r="G484" s="29">
        <v>0</v>
      </c>
      <c r="H484" s="29">
        <v>0.2</v>
      </c>
      <c r="I484" s="29">
        <v>0.27541828546223895</v>
      </c>
      <c r="J484" s="29">
        <v>2.7255153724575707</v>
      </c>
      <c r="K484" s="29">
        <v>1.3471081684885724</v>
      </c>
      <c r="L484" s="29">
        <v>0</v>
      </c>
      <c r="M484" s="29">
        <v>0.2</v>
      </c>
      <c r="N484" s="29">
        <v>0.2712884559058043</v>
      </c>
      <c r="O484" s="29">
        <v>1.8183966243943765</v>
      </c>
    </row>
    <row r="485" spans="1:15" x14ac:dyDescent="0.25">
      <c r="A485" t="str">
        <f t="shared" si="7"/>
        <v>LDINPF43179</v>
      </c>
      <c r="B485" s="3" t="s">
        <v>32</v>
      </c>
      <c r="C485" s="3" t="s">
        <v>33</v>
      </c>
      <c r="D485" s="4">
        <v>43179</v>
      </c>
      <c r="E485" s="3" t="s">
        <v>34</v>
      </c>
      <c r="F485" s="29">
        <v>1.1300664333495363</v>
      </c>
      <c r="G485" s="29">
        <v>0</v>
      </c>
      <c r="H485" s="29">
        <v>0</v>
      </c>
      <c r="I485" s="29">
        <v>6.8405163148053283E-2</v>
      </c>
      <c r="J485" s="29">
        <v>1.1984715964975896</v>
      </c>
      <c r="K485" s="29">
        <v>0.47761454296726263</v>
      </c>
      <c r="L485" s="29">
        <v>0</v>
      </c>
      <c r="M485" s="29">
        <v>0</v>
      </c>
      <c r="N485" s="29">
        <v>6.7970789424645545E-2</v>
      </c>
      <c r="O485" s="29">
        <v>0.54558533239190821</v>
      </c>
    </row>
    <row r="486" spans="1:15" x14ac:dyDescent="0.25">
      <c r="A486" t="str">
        <f t="shared" si="7"/>
        <v>LDMIPF43179</v>
      </c>
      <c r="B486" s="3" t="s">
        <v>35</v>
      </c>
      <c r="C486" s="3" t="s">
        <v>36</v>
      </c>
      <c r="D486" s="4">
        <v>43179</v>
      </c>
      <c r="E486" s="3" t="s">
        <v>37</v>
      </c>
      <c r="F486" s="29">
        <v>2.2378661524323351</v>
      </c>
      <c r="G486" s="29">
        <v>-1.3153760741511979</v>
      </c>
      <c r="H486" s="29">
        <v>0.2</v>
      </c>
      <c r="I486" s="29">
        <v>0.32722723343179999</v>
      </c>
      <c r="J486" s="29">
        <v>1.4497173117129372</v>
      </c>
      <c r="K486" s="29">
        <v>1.5386149389895849</v>
      </c>
      <c r="L486" s="29">
        <v>0</v>
      </c>
      <c r="M486" s="29">
        <v>0.2</v>
      </c>
      <c r="N486" s="29">
        <v>0.30216643221353834</v>
      </c>
      <c r="O486" s="29">
        <v>2.0407813712031233</v>
      </c>
    </row>
    <row r="487" spans="1:15" x14ac:dyDescent="0.25">
      <c r="A487" t="str">
        <f t="shared" si="7"/>
        <v>LDSAPF43179</v>
      </c>
      <c r="B487" s="3" t="s">
        <v>38</v>
      </c>
      <c r="C487" s="3" t="s">
        <v>39</v>
      </c>
      <c r="D487" s="4">
        <v>43179</v>
      </c>
      <c r="E487" s="3" t="s">
        <v>40</v>
      </c>
      <c r="F487" s="29">
        <v>0.79265577197848536</v>
      </c>
      <c r="G487" s="29">
        <v>0</v>
      </c>
      <c r="H487" s="29">
        <v>0</v>
      </c>
      <c r="I487" s="29">
        <v>3.827525196642724E-2</v>
      </c>
      <c r="J487" s="29">
        <v>0.83093102394491258</v>
      </c>
      <c r="K487" s="29">
        <v>0.25760771145042977</v>
      </c>
      <c r="L487" s="29">
        <v>0</v>
      </c>
      <c r="M487" s="29">
        <v>0</v>
      </c>
      <c r="N487" s="29">
        <v>3.7369440758017819E-2</v>
      </c>
      <c r="O487" s="29">
        <v>0.29497715220844756</v>
      </c>
    </row>
    <row r="488" spans="1:15" x14ac:dyDescent="0.25">
      <c r="A488" t="str">
        <f t="shared" si="7"/>
        <v>LEBALF43179</v>
      </c>
      <c r="B488" s="3" t="s">
        <v>41</v>
      </c>
      <c r="C488" s="3" t="s">
        <v>42</v>
      </c>
      <c r="D488" s="4">
        <v>43179</v>
      </c>
      <c r="E488" s="3" t="s">
        <v>43</v>
      </c>
      <c r="F488" s="29">
        <v>2.3257425408306842</v>
      </c>
      <c r="G488" s="29">
        <v>0</v>
      </c>
      <c r="H488" s="29">
        <v>0.2</v>
      </c>
      <c r="I488" s="29">
        <v>5.8626213323039245E-2</v>
      </c>
      <c r="J488" s="29">
        <v>2.5843687541537235</v>
      </c>
      <c r="K488" s="29">
        <v>0.32379693411515026</v>
      </c>
      <c r="L488" s="29">
        <v>0</v>
      </c>
      <c r="M488" s="29">
        <v>0.2</v>
      </c>
      <c r="N488" s="29">
        <v>5.8284100502020056E-2</v>
      </c>
      <c r="O488" s="29">
        <v>0.58208103461717031</v>
      </c>
    </row>
    <row r="489" spans="1:15" x14ac:dyDescent="0.25">
      <c r="A489" t="str">
        <f t="shared" si="7"/>
        <v>LEBFSF43179</v>
      </c>
      <c r="B489" s="3" t="s">
        <v>44</v>
      </c>
      <c r="C489" s="3" t="s">
        <v>45</v>
      </c>
      <c r="D489" s="4">
        <v>43179</v>
      </c>
      <c r="E489" s="3" t="s">
        <v>46</v>
      </c>
      <c r="F489" s="29">
        <v>2.5001207644032646</v>
      </c>
      <c r="G489" s="29">
        <v>0</v>
      </c>
      <c r="H489" s="29">
        <v>0.2</v>
      </c>
      <c r="I489" s="29">
        <v>0.21961838109259749</v>
      </c>
      <c r="J489" s="29">
        <v>2.9197391454958623</v>
      </c>
      <c r="K489" s="29">
        <v>1.0370374195034497</v>
      </c>
      <c r="L489" s="29">
        <v>0</v>
      </c>
      <c r="M489" s="29">
        <v>0.2</v>
      </c>
      <c r="N489" s="29">
        <v>0.2082694002772498</v>
      </c>
      <c r="O489" s="29">
        <v>1.4453068197806995</v>
      </c>
    </row>
    <row r="490" spans="1:15" x14ac:dyDescent="0.25">
      <c r="A490" t="str">
        <f t="shared" si="7"/>
        <v>LECHID43179</v>
      </c>
      <c r="B490" s="3" t="s">
        <v>47</v>
      </c>
      <c r="C490" s="3" t="s">
        <v>48</v>
      </c>
      <c r="D490" s="4">
        <v>43179</v>
      </c>
      <c r="E490" s="3" t="s">
        <v>49</v>
      </c>
      <c r="F490" s="29">
        <v>2.4752567365361964</v>
      </c>
      <c r="G490" s="29">
        <v>0</v>
      </c>
      <c r="H490" s="29">
        <v>0</v>
      </c>
      <c r="I490" s="29">
        <v>0.26914424347695487</v>
      </c>
      <c r="J490" s="29">
        <v>2.7444009800131512</v>
      </c>
      <c r="K490" s="29">
        <v>1.4776637522050731</v>
      </c>
      <c r="L490" s="29">
        <v>0</v>
      </c>
      <c r="M490" s="29">
        <v>0</v>
      </c>
      <c r="N490" s="29">
        <v>0.25159743761763537</v>
      </c>
      <c r="O490" s="29">
        <v>1.7292611898227084</v>
      </c>
    </row>
    <row r="491" spans="1:15" x14ac:dyDescent="0.25">
      <c r="A491" t="str">
        <f t="shared" si="7"/>
        <v>LEEQTF43179</v>
      </c>
      <c r="B491" s="3" t="s">
        <v>50</v>
      </c>
      <c r="C491" s="3" t="s">
        <v>51</v>
      </c>
      <c r="D491" s="4">
        <v>43179</v>
      </c>
      <c r="E491" s="3" t="s">
        <v>52</v>
      </c>
      <c r="F491" s="29">
        <v>2.3238510504356085</v>
      </c>
      <c r="G491" s="29">
        <v>0</v>
      </c>
      <c r="H491" s="29">
        <v>0.2</v>
      </c>
      <c r="I491" s="29">
        <v>0.28869480143263826</v>
      </c>
      <c r="J491" s="29">
        <v>2.8125458518682471</v>
      </c>
      <c r="K491" s="29">
        <v>1.4622014928426441</v>
      </c>
      <c r="L491" s="29">
        <v>0</v>
      </c>
      <c r="M491" s="29">
        <v>0.2</v>
      </c>
      <c r="N491" s="29">
        <v>0.28660701543926875</v>
      </c>
      <c r="O491" s="29">
        <v>1.9488085082819129</v>
      </c>
    </row>
    <row r="492" spans="1:15" x14ac:dyDescent="0.25">
      <c r="A492" t="str">
        <f t="shared" si="7"/>
        <v>LEGROW43179</v>
      </c>
      <c r="B492" s="3" t="s">
        <v>53</v>
      </c>
      <c r="C492" s="3" t="s">
        <v>54</v>
      </c>
      <c r="D492" s="4">
        <v>43179</v>
      </c>
      <c r="E492" s="3" t="s">
        <v>55</v>
      </c>
      <c r="F492" s="29">
        <v>2.3550866897172038</v>
      </c>
      <c r="G492" s="29">
        <v>0</v>
      </c>
      <c r="H492" s="29">
        <v>0.2</v>
      </c>
      <c r="I492" s="29">
        <v>0.27631603407990829</v>
      </c>
      <c r="J492" s="29">
        <v>2.8314027237971122</v>
      </c>
      <c r="K492" s="29">
        <v>1.3996150550424047</v>
      </c>
      <c r="L492" s="29">
        <v>0</v>
      </c>
      <c r="M492" s="29">
        <v>0.2</v>
      </c>
      <c r="N492" s="29">
        <v>0.27354157542534402</v>
      </c>
      <c r="O492" s="29">
        <v>1.8731566304677487</v>
      </c>
    </row>
    <row r="493" spans="1:15" x14ac:dyDescent="0.25">
      <c r="A493" t="str">
        <f t="shared" si="7"/>
        <v>LEINFA43179</v>
      </c>
      <c r="B493" s="3" t="s">
        <v>56</v>
      </c>
      <c r="C493" s="3" t="s">
        <v>57</v>
      </c>
      <c r="D493" s="4">
        <v>43179</v>
      </c>
      <c r="E493" s="3" t="s">
        <v>58</v>
      </c>
      <c r="F493" s="29">
        <v>2.5001229829323677</v>
      </c>
      <c r="G493" s="29">
        <v>0</v>
      </c>
      <c r="H493" s="29">
        <v>0.2</v>
      </c>
      <c r="I493" s="29">
        <v>0.25382116664687115</v>
      </c>
      <c r="J493" s="29">
        <v>2.9539441495792391</v>
      </c>
      <c r="K493" s="29">
        <v>1.2132395118398955</v>
      </c>
      <c r="L493" s="29">
        <v>0</v>
      </c>
      <c r="M493" s="29">
        <v>0.2</v>
      </c>
      <c r="N493" s="29">
        <v>0.24178627242340689</v>
      </c>
      <c r="O493" s="29">
        <v>1.6550257842633025</v>
      </c>
    </row>
    <row r="494" spans="1:15" x14ac:dyDescent="0.25">
      <c r="A494" t="str">
        <f t="shared" si="7"/>
        <v>LEINNF43179</v>
      </c>
      <c r="B494" s="3" t="s">
        <v>59</v>
      </c>
      <c r="C494" s="3" t="s">
        <v>60</v>
      </c>
      <c r="D494" s="4">
        <v>43179</v>
      </c>
      <c r="E494" s="3" t="s">
        <v>93</v>
      </c>
      <c r="F494" s="29">
        <v>1.2000272203369069</v>
      </c>
      <c r="G494" s="29">
        <v>0</v>
      </c>
      <c r="H494" s="29">
        <v>0</v>
      </c>
      <c r="I494" s="29">
        <v>4.499833622348462E-2</v>
      </c>
      <c r="J494" s="29">
        <v>1.2450255565603916</v>
      </c>
      <c r="K494" s="29">
        <v>0.64449718712672521</v>
      </c>
      <c r="L494" s="29">
        <v>0</v>
      </c>
      <c r="M494" s="29">
        <v>0</v>
      </c>
      <c r="N494" s="29">
        <v>4.4008822566259181E-2</v>
      </c>
      <c r="O494" s="29">
        <v>0.68850600969298437</v>
      </c>
    </row>
    <row r="495" spans="1:15" x14ac:dyDescent="0.25">
      <c r="A495" t="str">
        <f t="shared" si="7"/>
        <v>LEINSX43179</v>
      </c>
      <c r="B495" s="3" t="s">
        <v>61</v>
      </c>
      <c r="C495" s="3" t="s">
        <v>62</v>
      </c>
      <c r="D495" s="4">
        <v>43179</v>
      </c>
      <c r="E495" s="3" t="s">
        <v>92</v>
      </c>
      <c r="F495" s="29">
        <v>1.7000538296343033</v>
      </c>
      <c r="G495" s="29">
        <v>0</v>
      </c>
      <c r="H495" s="29">
        <v>0</v>
      </c>
      <c r="I495" s="29">
        <v>0.1260067955079765</v>
      </c>
      <c r="J495" s="29">
        <v>1.8260606251422797</v>
      </c>
      <c r="K495" s="29">
        <v>1.1384665001584193</v>
      </c>
      <c r="L495" s="29">
        <v>0</v>
      </c>
      <c r="M495" s="29">
        <v>0</v>
      </c>
      <c r="N495" s="29">
        <v>0.11492834592704536</v>
      </c>
      <c r="O495" s="29">
        <v>1.2533948460854647</v>
      </c>
    </row>
    <row r="496" spans="1:15" x14ac:dyDescent="0.25">
      <c r="A496" t="str">
        <f t="shared" si="7"/>
        <v>LEMIDF43179</v>
      </c>
      <c r="B496" s="3" t="s">
        <v>63</v>
      </c>
      <c r="C496" s="3" t="s">
        <v>64</v>
      </c>
      <c r="D496" s="4">
        <v>43179</v>
      </c>
      <c r="E496" s="3" t="s">
        <v>65</v>
      </c>
      <c r="F496" s="29">
        <v>2.3397599042204944</v>
      </c>
      <c r="G496" s="29">
        <v>0</v>
      </c>
      <c r="H496" s="29">
        <v>0.2</v>
      </c>
      <c r="I496" s="29">
        <v>6.1149117803524687E-2</v>
      </c>
      <c r="J496" s="29">
        <v>2.6009090220240192</v>
      </c>
      <c r="K496" s="29">
        <v>0.33031112210039443</v>
      </c>
      <c r="L496" s="29">
        <v>0</v>
      </c>
      <c r="M496" s="29">
        <v>0.2</v>
      </c>
      <c r="N496" s="29">
        <v>5.9456033885814254E-2</v>
      </c>
      <c r="O496" s="29">
        <v>0.58976715598620866</v>
      </c>
    </row>
    <row r="497" spans="1:15" x14ac:dyDescent="0.25">
      <c r="A497" t="str">
        <f t="shared" si="7"/>
        <v>LET10043179</v>
      </c>
      <c r="B497" s="3" t="s">
        <v>66</v>
      </c>
      <c r="C497" s="3" t="s">
        <v>67</v>
      </c>
      <c r="D497" s="4">
        <v>43179</v>
      </c>
      <c r="E497" s="3" t="s">
        <v>98</v>
      </c>
      <c r="F497" s="29">
        <v>0.24987883509929287</v>
      </c>
      <c r="G497" s="29">
        <v>0</v>
      </c>
      <c r="H497" s="29">
        <v>0</v>
      </c>
      <c r="I497" s="29">
        <v>8.9780048654217771E-3</v>
      </c>
      <c r="J497" s="29">
        <v>0.25885683996471465</v>
      </c>
      <c r="K497" s="29">
        <v>0</v>
      </c>
      <c r="L497" s="29">
        <v>0</v>
      </c>
      <c r="M497" s="29">
        <v>0</v>
      </c>
      <c r="N497" s="29">
        <v>0</v>
      </c>
      <c r="O497" s="29">
        <v>0</v>
      </c>
    </row>
    <row r="498" spans="1:15" x14ac:dyDescent="0.25">
      <c r="A498" t="str">
        <f t="shared" si="7"/>
        <v>LETAXP43179</v>
      </c>
      <c r="B498" s="3" t="s">
        <v>69</v>
      </c>
      <c r="C498" s="3" t="s">
        <v>70</v>
      </c>
      <c r="D498" s="4">
        <v>43179</v>
      </c>
      <c r="E498" s="3" t="s">
        <v>71</v>
      </c>
      <c r="F498" s="29">
        <v>2.4111078826159384</v>
      </c>
      <c r="G498" s="29">
        <v>0</v>
      </c>
      <c r="H498" s="29">
        <v>0</v>
      </c>
      <c r="I498" s="29">
        <v>0.25759914515817572</v>
      </c>
      <c r="J498" s="29">
        <v>2.6687070277741141</v>
      </c>
      <c r="K498" s="29">
        <v>1.4378839588078876</v>
      </c>
      <c r="L498" s="29">
        <v>0</v>
      </c>
      <c r="M498" s="29">
        <v>0</v>
      </c>
      <c r="N498" s="29">
        <v>0.24442867354978809</v>
      </c>
      <c r="O498" s="29">
        <v>1.6823126323576756</v>
      </c>
    </row>
    <row r="499" spans="1:15" x14ac:dyDescent="0.25">
      <c r="A499" t="str">
        <f t="shared" si="7"/>
        <v>LETF5043179</v>
      </c>
      <c r="B499" s="3" t="s">
        <v>72</v>
      </c>
      <c r="C499" s="3" t="s">
        <v>73</v>
      </c>
      <c r="D499" s="4">
        <v>43179</v>
      </c>
      <c r="E499" s="3" t="s">
        <v>99</v>
      </c>
      <c r="F499" s="29">
        <v>9.9985537482458586E-2</v>
      </c>
      <c r="G499" s="29">
        <v>0</v>
      </c>
      <c r="H499" s="29">
        <v>0</v>
      </c>
      <c r="I499" s="29">
        <v>1.797315018265818E-3</v>
      </c>
      <c r="J499" s="29">
        <v>0.1017828525007244</v>
      </c>
      <c r="K499" s="29">
        <v>0</v>
      </c>
      <c r="L499" s="29">
        <v>0</v>
      </c>
      <c r="M499" s="29">
        <v>0</v>
      </c>
      <c r="N499" s="29">
        <v>0</v>
      </c>
      <c r="O499" s="29">
        <v>0</v>
      </c>
    </row>
    <row r="500" spans="1:15" x14ac:dyDescent="0.25">
      <c r="A500" t="str">
        <f t="shared" si="7"/>
        <v>LETFSX43179</v>
      </c>
      <c r="B500" s="3" t="s">
        <v>75</v>
      </c>
      <c r="C500" s="3" t="s">
        <v>76</v>
      </c>
      <c r="D500" s="4">
        <v>43179</v>
      </c>
      <c r="E500" s="3" t="s">
        <v>100</v>
      </c>
      <c r="F500" s="29">
        <v>0.10000028485463111</v>
      </c>
      <c r="G500" s="29">
        <v>0</v>
      </c>
      <c r="H500" s="29">
        <v>0</v>
      </c>
      <c r="I500" s="29">
        <v>0</v>
      </c>
      <c r="J500" s="29">
        <v>0.10000028485463111</v>
      </c>
      <c r="K500" s="29">
        <v>0</v>
      </c>
      <c r="L500" s="29">
        <v>0</v>
      </c>
      <c r="M500" s="29">
        <v>0</v>
      </c>
      <c r="N500" s="29">
        <v>0</v>
      </c>
      <c r="O500" s="29">
        <v>0</v>
      </c>
    </row>
    <row r="501" spans="1:15" x14ac:dyDescent="0.25">
      <c r="A501" t="str">
        <f t="shared" si="7"/>
        <v>LEULIS43179</v>
      </c>
      <c r="B501" s="3" t="s">
        <v>78</v>
      </c>
      <c r="C501" s="3" t="s">
        <v>79</v>
      </c>
      <c r="D501" s="4">
        <v>43179</v>
      </c>
      <c r="E501" s="3" t="s">
        <v>80</v>
      </c>
      <c r="F501" s="29">
        <v>2.350757906714446</v>
      </c>
      <c r="G501" s="29">
        <v>0</v>
      </c>
      <c r="H501" s="29">
        <v>0</v>
      </c>
      <c r="I501" s="29">
        <v>0.24853663321564778</v>
      </c>
      <c r="J501" s="29">
        <v>2.599294539930094</v>
      </c>
      <c r="K501" s="29">
        <v>1.2747845280099281</v>
      </c>
      <c r="L501" s="29">
        <v>0</v>
      </c>
      <c r="M501" s="29">
        <v>0</v>
      </c>
      <c r="N501" s="29">
        <v>0.21687458251272301</v>
      </c>
      <c r="O501" s="29">
        <v>1.4916591105226511</v>
      </c>
    </row>
    <row r="502" spans="1:15" x14ac:dyDescent="0.25">
      <c r="A502" t="str">
        <f t="shared" si="7"/>
        <v>LLIQDF43179</v>
      </c>
      <c r="B502" s="3" t="s">
        <v>81</v>
      </c>
      <c r="C502" s="3" t="s">
        <v>82</v>
      </c>
      <c r="D502" s="4">
        <v>43179</v>
      </c>
      <c r="E502" s="3" t="s">
        <v>83</v>
      </c>
      <c r="F502" s="29">
        <v>0.20944946456411401</v>
      </c>
      <c r="G502" s="29">
        <v>0</v>
      </c>
      <c r="H502" s="29">
        <v>0</v>
      </c>
      <c r="I502" s="29">
        <v>5.2989827077044591E-3</v>
      </c>
      <c r="J502" s="29">
        <v>0.21474844727181847</v>
      </c>
      <c r="K502" s="29">
        <v>6.9426376995411529E-2</v>
      </c>
      <c r="L502" s="29">
        <v>0</v>
      </c>
      <c r="M502" s="29">
        <v>0</v>
      </c>
      <c r="N502" s="29">
        <v>5.2966921379447385E-3</v>
      </c>
      <c r="O502" s="29">
        <v>7.4723069133356274E-2</v>
      </c>
    </row>
    <row r="503" spans="1:15" x14ac:dyDescent="0.25">
      <c r="A503" t="str">
        <f t="shared" si="7"/>
        <v>LDBOND43180</v>
      </c>
      <c r="B503" s="3" t="s">
        <v>11</v>
      </c>
      <c r="C503" s="3" t="s">
        <v>12</v>
      </c>
      <c r="D503" s="4">
        <v>43180</v>
      </c>
      <c r="E503" s="3" t="s">
        <v>13</v>
      </c>
      <c r="F503" s="29">
        <v>1.0500947058548169</v>
      </c>
      <c r="G503" s="29">
        <v>0</v>
      </c>
      <c r="H503" s="29">
        <v>0</v>
      </c>
      <c r="I503" s="29">
        <v>9.1816315530328582E-2</v>
      </c>
      <c r="J503" s="29">
        <v>1.1419110213851456</v>
      </c>
      <c r="K503" s="29">
        <v>0.54642317439349386</v>
      </c>
      <c r="L503" s="29">
        <v>0</v>
      </c>
      <c r="M503" s="29">
        <v>0</v>
      </c>
      <c r="N503" s="29">
        <v>9.1157415087952123E-2</v>
      </c>
      <c r="O503" s="29">
        <v>0.63758058948144603</v>
      </c>
    </row>
    <row r="504" spans="1:15" x14ac:dyDescent="0.25">
      <c r="A504" t="str">
        <f t="shared" si="7"/>
        <v>LDCPO243180</v>
      </c>
      <c r="B504" s="3" t="s">
        <v>14</v>
      </c>
      <c r="C504" s="3" t="s">
        <v>15</v>
      </c>
      <c r="D504" s="4">
        <v>43180</v>
      </c>
      <c r="E504" s="3" t="s">
        <v>16</v>
      </c>
      <c r="F504" s="29">
        <v>0.75325445147308456</v>
      </c>
      <c r="G504" s="29">
        <v>0</v>
      </c>
      <c r="H504" s="29">
        <v>0</v>
      </c>
      <c r="I504" s="29">
        <v>1.8587479935408924E-2</v>
      </c>
      <c r="J504" s="29">
        <v>0.77184193140849344</v>
      </c>
      <c r="K504" s="29">
        <v>0.25339706328046724</v>
      </c>
      <c r="L504" s="29">
        <v>0</v>
      </c>
      <c r="M504" s="29">
        <v>0</v>
      </c>
      <c r="N504" s="29">
        <v>1.8493263935065153E-2</v>
      </c>
      <c r="O504" s="29">
        <v>0.27189032721553241</v>
      </c>
    </row>
    <row r="505" spans="1:15" x14ac:dyDescent="0.25">
      <c r="A505" t="str">
        <f t="shared" si="7"/>
        <v>LDDAF143180</v>
      </c>
      <c r="B505" s="3" t="s">
        <v>17</v>
      </c>
      <c r="C505" s="3" t="s">
        <v>18</v>
      </c>
      <c r="D505" s="4">
        <v>43180</v>
      </c>
      <c r="E505" s="5" t="s">
        <v>19</v>
      </c>
      <c r="F505" s="29">
        <v>2.2500833298162455</v>
      </c>
      <c r="G505" s="29">
        <v>0</v>
      </c>
      <c r="H505" s="29">
        <v>0</v>
      </c>
      <c r="I505" s="29">
        <v>0.17461249248078134</v>
      </c>
      <c r="J505" s="29">
        <v>2.4246958222970267</v>
      </c>
      <c r="K505" s="29">
        <v>1.0800171105561043</v>
      </c>
      <c r="L505" s="29">
        <v>0</v>
      </c>
      <c r="M505" s="29">
        <v>0</v>
      </c>
      <c r="N505" s="29">
        <v>0.17460480085378594</v>
      </c>
      <c r="O505" s="29">
        <v>1.2546219114098902</v>
      </c>
    </row>
    <row r="506" spans="1:15" x14ac:dyDescent="0.25">
      <c r="A506" t="str">
        <f t="shared" si="7"/>
        <v>LDDAF243180</v>
      </c>
      <c r="B506" s="3" t="s">
        <v>20</v>
      </c>
      <c r="C506" s="3" t="s">
        <v>21</v>
      </c>
      <c r="D506" s="4">
        <v>43180</v>
      </c>
      <c r="E506" s="3" t="s">
        <v>22</v>
      </c>
      <c r="F506" s="29">
        <v>2.2500903126669232</v>
      </c>
      <c r="G506" s="29">
        <v>0</v>
      </c>
      <c r="H506" s="29">
        <v>0</v>
      </c>
      <c r="I506" s="29">
        <v>0.19801289191603411</v>
      </c>
      <c r="J506" s="29">
        <v>2.4481032045829574</v>
      </c>
      <c r="K506" s="29">
        <v>1.2200109157239682</v>
      </c>
      <c r="L506" s="29">
        <v>0</v>
      </c>
      <c r="M506" s="29">
        <v>0</v>
      </c>
      <c r="N506" s="29">
        <v>0.19800611947177918</v>
      </c>
      <c r="O506" s="29">
        <v>1.4180170351957475</v>
      </c>
    </row>
    <row r="507" spans="1:15" x14ac:dyDescent="0.25">
      <c r="A507" t="str">
        <f t="shared" si="7"/>
        <v>LDDAF343180</v>
      </c>
      <c r="B507" s="3" t="s">
        <v>23</v>
      </c>
      <c r="C507" s="3" t="s">
        <v>24</v>
      </c>
      <c r="D507" s="4">
        <v>43180</v>
      </c>
      <c r="E507" s="3" t="s">
        <v>25</v>
      </c>
      <c r="F507" s="29">
        <v>2.2500897573917138</v>
      </c>
      <c r="G507" s="29">
        <v>0</v>
      </c>
      <c r="H507" s="29">
        <v>0</v>
      </c>
      <c r="I507" s="29">
        <v>0.19621122007133709</v>
      </c>
      <c r="J507" s="29">
        <v>2.4463009774630509</v>
      </c>
      <c r="K507" s="29">
        <v>1.2300150570256474</v>
      </c>
      <c r="L507" s="29">
        <v>0</v>
      </c>
      <c r="M507" s="29">
        <v>0</v>
      </c>
      <c r="N507" s="29">
        <v>0.19621005143422399</v>
      </c>
      <c r="O507" s="29">
        <v>1.4262251084598714</v>
      </c>
    </row>
    <row r="508" spans="1:15" x14ac:dyDescent="0.25">
      <c r="A508" t="str">
        <f t="shared" si="7"/>
        <v>LDGETF43180</v>
      </c>
      <c r="B508" s="3" t="s">
        <v>26</v>
      </c>
      <c r="C508" s="3" t="s">
        <v>27</v>
      </c>
      <c r="D508" s="4">
        <v>43180</v>
      </c>
      <c r="E508" s="3" t="s">
        <v>97</v>
      </c>
      <c r="F508" s="29">
        <v>0.25000129098965834</v>
      </c>
      <c r="G508" s="29">
        <v>0</v>
      </c>
      <c r="H508" s="29">
        <v>0</v>
      </c>
      <c r="I508" s="29">
        <v>2.7000427425917149E-2</v>
      </c>
      <c r="J508" s="29">
        <v>0.27700171841557547</v>
      </c>
      <c r="K508" s="29">
        <v>0</v>
      </c>
      <c r="L508" s="29">
        <v>0</v>
      </c>
      <c r="M508" s="29">
        <v>0</v>
      </c>
      <c r="N508" s="29">
        <v>0</v>
      </c>
      <c r="O508" s="29">
        <v>0</v>
      </c>
    </row>
    <row r="509" spans="1:15" x14ac:dyDescent="0.25">
      <c r="A509" t="str">
        <f t="shared" si="7"/>
        <v>LDGSEC43180</v>
      </c>
      <c r="B509" s="3" t="s">
        <v>29</v>
      </c>
      <c r="C509" s="3" t="s">
        <v>30</v>
      </c>
      <c r="D509" s="4">
        <v>43180</v>
      </c>
      <c r="E509" s="3" t="s">
        <v>31</v>
      </c>
      <c r="F509" s="29">
        <v>1.8557736514620109</v>
      </c>
      <c r="G509" s="29">
        <v>0</v>
      </c>
      <c r="H509" s="29">
        <v>0.2</v>
      </c>
      <c r="I509" s="29">
        <v>0.20444008000040445</v>
      </c>
      <c r="J509" s="29">
        <v>2.2602137314624153</v>
      </c>
      <c r="K509" s="29">
        <v>0.95285468154055875</v>
      </c>
      <c r="L509" s="29">
        <v>0</v>
      </c>
      <c r="M509" s="29">
        <v>0.2</v>
      </c>
      <c r="N509" s="29">
        <v>0.20032029742449259</v>
      </c>
      <c r="O509" s="29">
        <v>1.3531749789650513</v>
      </c>
    </row>
    <row r="510" spans="1:15" x14ac:dyDescent="0.25">
      <c r="A510" t="str">
        <f t="shared" si="7"/>
        <v>LDINPF43180</v>
      </c>
      <c r="B510" s="3" t="s">
        <v>32</v>
      </c>
      <c r="C510" s="3" t="s">
        <v>33</v>
      </c>
      <c r="D510" s="4">
        <v>43180</v>
      </c>
      <c r="E510" s="3" t="s">
        <v>34</v>
      </c>
      <c r="F510" s="29">
        <v>1.0752147822141889</v>
      </c>
      <c r="G510" s="29">
        <v>0</v>
      </c>
      <c r="H510" s="29">
        <v>0</v>
      </c>
      <c r="I510" s="29">
        <v>5.853594571742441E-2</v>
      </c>
      <c r="J510" s="29">
        <v>1.1337507279316132</v>
      </c>
      <c r="K510" s="29">
        <v>0.42274779269159413</v>
      </c>
      <c r="L510" s="29">
        <v>0</v>
      </c>
      <c r="M510" s="29">
        <v>0</v>
      </c>
      <c r="N510" s="29">
        <v>5.8095043273447847E-2</v>
      </c>
      <c r="O510" s="29">
        <v>0.48084283596504196</v>
      </c>
    </row>
    <row r="511" spans="1:15" x14ac:dyDescent="0.25">
      <c r="A511" t="str">
        <f t="shared" si="7"/>
        <v>LDMIPF43180</v>
      </c>
      <c r="B511" s="3" t="s">
        <v>35</v>
      </c>
      <c r="C511" s="3" t="s">
        <v>36</v>
      </c>
      <c r="D511" s="4">
        <v>43180</v>
      </c>
      <c r="E511" s="3" t="s">
        <v>37</v>
      </c>
      <c r="F511" s="29">
        <v>1.9922685727722846</v>
      </c>
      <c r="G511" s="29">
        <v>-1.319737392858088</v>
      </c>
      <c r="H511" s="29">
        <v>0.2</v>
      </c>
      <c r="I511" s="29">
        <v>0.28301806096624355</v>
      </c>
      <c r="J511" s="29">
        <v>1.1555492408804402</v>
      </c>
      <c r="K511" s="29">
        <v>1.2929940051130724</v>
      </c>
      <c r="L511" s="29">
        <v>0</v>
      </c>
      <c r="M511" s="29">
        <v>0.2</v>
      </c>
      <c r="N511" s="29">
        <v>0.25796238293662993</v>
      </c>
      <c r="O511" s="29">
        <v>1.7509563880497023</v>
      </c>
    </row>
    <row r="512" spans="1:15" x14ac:dyDescent="0.25">
      <c r="A512" t="str">
        <f t="shared" si="7"/>
        <v>LDSAPF43180</v>
      </c>
      <c r="B512" s="3" t="s">
        <v>38</v>
      </c>
      <c r="C512" s="3" t="s">
        <v>39</v>
      </c>
      <c r="D512" s="4">
        <v>43180</v>
      </c>
      <c r="E512" s="3" t="s">
        <v>40</v>
      </c>
      <c r="F512" s="29">
        <v>0.80001113880799024</v>
      </c>
      <c r="G512" s="29">
        <v>0</v>
      </c>
      <c r="H512" s="29">
        <v>0</v>
      </c>
      <c r="I512" s="29">
        <v>3.9600968544931857E-2</v>
      </c>
      <c r="J512" s="29">
        <v>0.83961210735292213</v>
      </c>
      <c r="K512" s="29">
        <v>0.26476826985606933</v>
      </c>
      <c r="L512" s="29">
        <v>0</v>
      </c>
      <c r="M512" s="29">
        <v>0</v>
      </c>
      <c r="N512" s="29">
        <v>3.8658364515885286E-2</v>
      </c>
      <c r="O512" s="29">
        <v>0.30342663437195461</v>
      </c>
    </row>
    <row r="513" spans="1:15" x14ac:dyDescent="0.25">
      <c r="A513" t="str">
        <f t="shared" si="7"/>
        <v>LEBALF43180</v>
      </c>
      <c r="B513" s="3" t="s">
        <v>41</v>
      </c>
      <c r="C513" s="3" t="s">
        <v>42</v>
      </c>
      <c r="D513" s="4">
        <v>43180</v>
      </c>
      <c r="E513" s="3" t="s">
        <v>43</v>
      </c>
      <c r="F513" s="29">
        <v>2.2396255498457376</v>
      </c>
      <c r="G513" s="29">
        <v>0</v>
      </c>
      <c r="H513" s="29">
        <v>0.2</v>
      </c>
      <c r="I513" s="29">
        <v>4.3126014532288502E-2</v>
      </c>
      <c r="J513" s="29">
        <v>2.4827515643780265</v>
      </c>
      <c r="K513" s="29">
        <v>0.23769172351839624</v>
      </c>
      <c r="L513" s="29">
        <v>0</v>
      </c>
      <c r="M513" s="29">
        <v>0.2</v>
      </c>
      <c r="N513" s="29">
        <v>4.2784629327610076E-2</v>
      </c>
      <c r="O513" s="29">
        <v>0.48047635284600632</v>
      </c>
    </row>
    <row r="514" spans="1:15" x14ac:dyDescent="0.25">
      <c r="A514" t="str">
        <f t="shared" si="7"/>
        <v>LEBFSF43180</v>
      </c>
      <c r="B514" s="3" t="s">
        <v>44</v>
      </c>
      <c r="C514" s="3" t="s">
        <v>45</v>
      </c>
      <c r="D514" s="4">
        <v>43180</v>
      </c>
      <c r="E514" s="3" t="s">
        <v>46</v>
      </c>
      <c r="F514" s="29">
        <v>2.4055132213174741</v>
      </c>
      <c r="G514" s="29">
        <v>0</v>
      </c>
      <c r="H514" s="29">
        <v>0.2</v>
      </c>
      <c r="I514" s="29">
        <v>0.20258801706750743</v>
      </c>
      <c r="J514" s="29">
        <v>2.8081012383849817</v>
      </c>
      <c r="K514" s="29">
        <v>0.94271219880106738</v>
      </c>
      <c r="L514" s="29">
        <v>0</v>
      </c>
      <c r="M514" s="29">
        <v>0.2</v>
      </c>
      <c r="N514" s="29">
        <v>0.19129937045802589</v>
      </c>
      <c r="O514" s="29">
        <v>1.3340115692590933</v>
      </c>
    </row>
    <row r="515" spans="1:15" x14ac:dyDescent="0.25">
      <c r="A515" t="str">
        <f t="shared" si="7"/>
        <v>LECHID43180</v>
      </c>
      <c r="B515" s="3" t="s">
        <v>47</v>
      </c>
      <c r="C515" s="3" t="s">
        <v>48</v>
      </c>
      <c r="D515" s="4">
        <v>43180</v>
      </c>
      <c r="E515" s="3" t="s">
        <v>49</v>
      </c>
      <c r="F515" s="29">
        <v>2.0192815118366703</v>
      </c>
      <c r="G515" s="29">
        <v>0</v>
      </c>
      <c r="H515" s="29">
        <v>0</v>
      </c>
      <c r="I515" s="29">
        <v>0.18707204817744583</v>
      </c>
      <c r="J515" s="29">
        <v>2.206353560014116</v>
      </c>
      <c r="K515" s="29">
        <v>1.0218294210738597</v>
      </c>
      <c r="L515" s="29">
        <v>0</v>
      </c>
      <c r="M515" s="29">
        <v>0</v>
      </c>
      <c r="N515" s="29">
        <v>0.16954550591392134</v>
      </c>
      <c r="O515" s="29">
        <v>1.1913749269877809</v>
      </c>
    </row>
    <row r="516" spans="1:15" x14ac:dyDescent="0.25">
      <c r="A516" t="str">
        <f t="shared" ref="A516:A552" si="8">C516&amp;D516</f>
        <v>LEEQTF43180</v>
      </c>
      <c r="B516" s="3" t="s">
        <v>50</v>
      </c>
      <c r="C516" s="3" t="s">
        <v>51</v>
      </c>
      <c r="D516" s="4">
        <v>43180</v>
      </c>
      <c r="E516" s="3" t="s">
        <v>52</v>
      </c>
      <c r="F516" s="29">
        <v>2.2692133067107307</v>
      </c>
      <c r="G516" s="29">
        <v>0</v>
      </c>
      <c r="H516" s="29">
        <v>0.2</v>
      </c>
      <c r="I516" s="29">
        <v>0.2788600299460629</v>
      </c>
      <c r="J516" s="29">
        <v>2.7480733366567938</v>
      </c>
      <c r="K516" s="29">
        <v>1.4075196722272489</v>
      </c>
      <c r="L516" s="29">
        <v>0</v>
      </c>
      <c r="M516" s="29">
        <v>0.2</v>
      </c>
      <c r="N516" s="29">
        <v>0.27676216179832358</v>
      </c>
      <c r="O516" s="29">
        <v>1.8842818340255725</v>
      </c>
    </row>
    <row r="517" spans="1:15" x14ac:dyDescent="0.25">
      <c r="A517" t="str">
        <f t="shared" si="8"/>
        <v>LEGROW43180</v>
      </c>
      <c r="B517" s="3" t="s">
        <v>53</v>
      </c>
      <c r="C517" s="3" t="s">
        <v>54</v>
      </c>
      <c r="D517" s="4">
        <v>43180</v>
      </c>
      <c r="E517" s="3" t="s">
        <v>55</v>
      </c>
      <c r="F517" s="29">
        <v>2.2457697080502328</v>
      </c>
      <c r="G517" s="29">
        <v>0</v>
      </c>
      <c r="H517" s="29">
        <v>0.2</v>
      </c>
      <c r="I517" s="29">
        <v>0.25663939600065278</v>
      </c>
      <c r="J517" s="29">
        <v>2.7024091040508855</v>
      </c>
      <c r="K517" s="29">
        <v>1.2902642801624287</v>
      </c>
      <c r="L517" s="29">
        <v>0</v>
      </c>
      <c r="M517" s="29">
        <v>0.2</v>
      </c>
      <c r="N517" s="29">
        <v>0.25385578991925634</v>
      </c>
      <c r="O517" s="29">
        <v>1.744120070081685</v>
      </c>
    </row>
    <row r="518" spans="1:15" x14ac:dyDescent="0.25">
      <c r="A518" t="str">
        <f t="shared" si="8"/>
        <v>LEINFA43180</v>
      </c>
      <c r="B518" s="3" t="s">
        <v>56</v>
      </c>
      <c r="C518" s="3" t="s">
        <v>57</v>
      </c>
      <c r="D518" s="4">
        <v>43180</v>
      </c>
      <c r="E518" s="3" t="s">
        <v>58</v>
      </c>
      <c r="F518" s="29">
        <v>2.3825123179463139</v>
      </c>
      <c r="G518" s="29">
        <v>0</v>
      </c>
      <c r="H518" s="29">
        <v>0.2</v>
      </c>
      <c r="I518" s="29">
        <v>0.23264930946262594</v>
      </c>
      <c r="J518" s="29">
        <v>2.8151616274089402</v>
      </c>
      <c r="K518" s="29">
        <v>1.0959598813650875</v>
      </c>
      <c r="L518" s="29">
        <v>0</v>
      </c>
      <c r="M518" s="29">
        <v>0.2</v>
      </c>
      <c r="N518" s="29">
        <v>0.22068374161970314</v>
      </c>
      <c r="O518" s="29">
        <v>1.5166436229847906</v>
      </c>
    </row>
    <row r="519" spans="1:15" x14ac:dyDescent="0.25">
      <c r="A519" t="str">
        <f t="shared" si="8"/>
        <v>LEINNF43180</v>
      </c>
      <c r="B519" s="3" t="s">
        <v>59</v>
      </c>
      <c r="C519" s="3" t="s">
        <v>60</v>
      </c>
      <c r="D519" s="4">
        <v>43180</v>
      </c>
      <c r="E519" s="3" t="s">
        <v>93</v>
      </c>
      <c r="F519" s="29">
        <v>1.2000236110966334</v>
      </c>
      <c r="G519" s="29">
        <v>0</v>
      </c>
      <c r="H519" s="29">
        <v>0</v>
      </c>
      <c r="I519" s="29">
        <v>4.4999251060758361E-2</v>
      </c>
      <c r="J519" s="29">
        <v>1.2450228621573918</v>
      </c>
      <c r="K519" s="29">
        <v>0.64449503459208857</v>
      </c>
      <c r="L519" s="29">
        <v>0</v>
      </c>
      <c r="M519" s="29">
        <v>0</v>
      </c>
      <c r="N519" s="29">
        <v>4.4015039882834839E-2</v>
      </c>
      <c r="O519" s="29">
        <v>0.68851007447492341</v>
      </c>
    </row>
    <row r="520" spans="1:15" x14ac:dyDescent="0.25">
      <c r="A520" t="str">
        <f t="shared" si="8"/>
        <v>LEINSX43180</v>
      </c>
      <c r="B520" s="3" t="s">
        <v>61</v>
      </c>
      <c r="C520" s="3" t="s">
        <v>62</v>
      </c>
      <c r="D520" s="4">
        <v>43180</v>
      </c>
      <c r="E520" s="3" t="s">
        <v>92</v>
      </c>
      <c r="F520" s="29">
        <v>1.7000559103938908</v>
      </c>
      <c r="G520" s="29">
        <v>0</v>
      </c>
      <c r="H520" s="29">
        <v>0</v>
      </c>
      <c r="I520" s="29">
        <v>0.1260025505605212</v>
      </c>
      <c r="J520" s="29">
        <v>1.8260584609544119</v>
      </c>
      <c r="K520" s="29">
        <v>1.1386101987228605</v>
      </c>
      <c r="L520" s="29">
        <v>0</v>
      </c>
      <c r="M520" s="29">
        <v>0</v>
      </c>
      <c r="N520" s="29">
        <v>0.11496601015392914</v>
      </c>
      <c r="O520" s="29">
        <v>1.2535762088767897</v>
      </c>
    </row>
    <row r="521" spans="1:15" x14ac:dyDescent="0.25">
      <c r="A521" t="str">
        <f t="shared" si="8"/>
        <v>LEMIDF43180</v>
      </c>
      <c r="B521" s="3" t="s">
        <v>63</v>
      </c>
      <c r="C521" s="3" t="s">
        <v>64</v>
      </c>
      <c r="D521" s="4">
        <v>43180</v>
      </c>
      <c r="E521" s="3" t="s">
        <v>65</v>
      </c>
      <c r="F521" s="29">
        <v>2.2875676919105494</v>
      </c>
      <c r="G521" s="29">
        <v>0</v>
      </c>
      <c r="H521" s="29">
        <v>0.2</v>
      </c>
      <c r="I521" s="29">
        <v>5.1755073391336559E-2</v>
      </c>
      <c r="J521" s="29">
        <v>2.5393227653018862</v>
      </c>
      <c r="K521" s="29">
        <v>0.27813046909723921</v>
      </c>
      <c r="L521" s="29">
        <v>0</v>
      </c>
      <c r="M521" s="29">
        <v>0.2</v>
      </c>
      <c r="N521" s="29">
        <v>5.0064145979233456E-2</v>
      </c>
      <c r="O521" s="29">
        <v>0.5281946150764727</v>
      </c>
    </row>
    <row r="522" spans="1:15" x14ac:dyDescent="0.25">
      <c r="A522" t="str">
        <f t="shared" si="8"/>
        <v>LET10043180</v>
      </c>
      <c r="B522" s="3" t="s">
        <v>66</v>
      </c>
      <c r="C522" s="3" t="s">
        <v>67</v>
      </c>
      <c r="D522" s="4">
        <v>43180</v>
      </c>
      <c r="E522" s="3" t="s">
        <v>98</v>
      </c>
      <c r="F522" s="29">
        <v>0.2498786815449692</v>
      </c>
      <c r="G522" s="29">
        <v>0</v>
      </c>
      <c r="H522" s="29">
        <v>0</v>
      </c>
      <c r="I522" s="29">
        <v>8.9778423411180589E-3</v>
      </c>
      <c r="J522" s="29">
        <v>0.25885652388608726</v>
      </c>
      <c r="K522" s="29">
        <v>0</v>
      </c>
      <c r="L522" s="29">
        <v>0</v>
      </c>
      <c r="M522" s="29">
        <v>0</v>
      </c>
      <c r="N522" s="29">
        <v>0</v>
      </c>
      <c r="O522" s="29">
        <v>0</v>
      </c>
    </row>
    <row r="523" spans="1:15" x14ac:dyDescent="0.25">
      <c r="A523" t="str">
        <f t="shared" si="8"/>
        <v>LETAXP43180</v>
      </c>
      <c r="B523" s="3" t="s">
        <v>69</v>
      </c>
      <c r="C523" s="3" t="s">
        <v>70</v>
      </c>
      <c r="D523" s="4">
        <v>43180</v>
      </c>
      <c r="E523" s="3" t="s">
        <v>71</v>
      </c>
      <c r="F523" s="29">
        <v>2.3411634113148554</v>
      </c>
      <c r="G523" s="29">
        <v>0</v>
      </c>
      <c r="H523" s="29">
        <v>0</v>
      </c>
      <c r="I523" s="29">
        <v>0.24500871492561735</v>
      </c>
      <c r="J523" s="29">
        <v>2.5861721262404727</v>
      </c>
      <c r="K523" s="29">
        <v>1.3680381114755651</v>
      </c>
      <c r="L523" s="29">
        <v>0</v>
      </c>
      <c r="M523" s="29">
        <v>0</v>
      </c>
      <c r="N523" s="29">
        <v>0.23186408242198212</v>
      </c>
      <c r="O523" s="29">
        <v>1.5999021938975473</v>
      </c>
    </row>
    <row r="524" spans="1:15" x14ac:dyDescent="0.25">
      <c r="A524" t="str">
        <f t="shared" si="8"/>
        <v>LETF5043180</v>
      </c>
      <c r="B524" s="3" t="s">
        <v>72</v>
      </c>
      <c r="C524" s="3" t="s">
        <v>73</v>
      </c>
      <c r="D524" s="4">
        <v>43180</v>
      </c>
      <c r="E524" s="3" t="s">
        <v>99</v>
      </c>
      <c r="F524" s="29">
        <v>9.9985472218247953E-2</v>
      </c>
      <c r="G524" s="29">
        <v>0</v>
      </c>
      <c r="H524" s="29">
        <v>0</v>
      </c>
      <c r="I524" s="29">
        <v>1.7973176966585654E-3</v>
      </c>
      <c r="J524" s="29">
        <v>0.10178278991490652</v>
      </c>
      <c r="K524" s="29">
        <v>0</v>
      </c>
      <c r="L524" s="29">
        <v>0</v>
      </c>
      <c r="M524" s="29">
        <v>0</v>
      </c>
      <c r="N524" s="29">
        <v>0</v>
      </c>
      <c r="O524" s="29">
        <v>0</v>
      </c>
    </row>
    <row r="525" spans="1:15" x14ac:dyDescent="0.25">
      <c r="A525" t="str">
        <f t="shared" si="8"/>
        <v>LETFSX43180</v>
      </c>
      <c r="B525" s="3" t="s">
        <v>75</v>
      </c>
      <c r="C525" s="3" t="s">
        <v>76</v>
      </c>
      <c r="D525" s="4">
        <v>43180</v>
      </c>
      <c r="E525" s="3" t="s">
        <v>100</v>
      </c>
      <c r="F525" s="29">
        <v>0.10000036468675302</v>
      </c>
      <c r="G525" s="29">
        <v>0</v>
      </c>
      <c r="H525" s="29">
        <v>0</v>
      </c>
      <c r="I525" s="29">
        <v>0</v>
      </c>
      <c r="J525" s="29">
        <v>0.10000036468675302</v>
      </c>
      <c r="K525" s="29">
        <v>0</v>
      </c>
      <c r="L525" s="29">
        <v>0</v>
      </c>
      <c r="M525" s="29">
        <v>0</v>
      </c>
      <c r="N525" s="29">
        <v>0</v>
      </c>
      <c r="O525" s="29">
        <v>0</v>
      </c>
    </row>
    <row r="526" spans="1:15" x14ac:dyDescent="0.25">
      <c r="A526" t="str">
        <f t="shared" si="8"/>
        <v>LEULIS43180</v>
      </c>
      <c r="B526" s="3" t="s">
        <v>78</v>
      </c>
      <c r="C526" s="3" t="s">
        <v>79</v>
      </c>
      <c r="D526" s="4">
        <v>43180</v>
      </c>
      <c r="E526" s="3" t="s">
        <v>80</v>
      </c>
      <c r="F526" s="29">
        <v>2.1342138489551661</v>
      </c>
      <c r="G526" s="29">
        <v>0</v>
      </c>
      <c r="H526" s="29">
        <v>0</v>
      </c>
      <c r="I526" s="29">
        <v>0.2095587339921956</v>
      </c>
      <c r="J526" s="29">
        <v>2.3437725829473619</v>
      </c>
      <c r="K526" s="29">
        <v>1.0583861226970319</v>
      </c>
      <c r="L526" s="29">
        <v>0</v>
      </c>
      <c r="M526" s="29">
        <v>0</v>
      </c>
      <c r="N526" s="29">
        <v>0.17790605967769935</v>
      </c>
      <c r="O526" s="29">
        <v>1.2362921823747313</v>
      </c>
    </row>
    <row r="527" spans="1:15" x14ac:dyDescent="0.25">
      <c r="A527" t="str">
        <f t="shared" si="8"/>
        <v>LLIQDF43180</v>
      </c>
      <c r="B527" s="3" t="s">
        <v>81</v>
      </c>
      <c r="C527" s="3" t="s">
        <v>82</v>
      </c>
      <c r="D527" s="4">
        <v>43180</v>
      </c>
      <c r="E527" s="3" t="s">
        <v>83</v>
      </c>
      <c r="F527" s="29">
        <v>0.20940297182427547</v>
      </c>
      <c r="G527" s="29">
        <v>0</v>
      </c>
      <c r="H527" s="29">
        <v>0</v>
      </c>
      <c r="I527" s="29">
        <v>5.2905870224041057E-3</v>
      </c>
      <c r="J527" s="29">
        <v>0.21469355884667957</v>
      </c>
      <c r="K527" s="29">
        <v>6.9378326542326146E-2</v>
      </c>
      <c r="L527" s="29">
        <v>0</v>
      </c>
      <c r="M527" s="29">
        <v>0</v>
      </c>
      <c r="N527" s="29">
        <v>5.2880363750984118E-3</v>
      </c>
      <c r="O527" s="29">
        <v>7.4666362917424553E-2</v>
      </c>
    </row>
    <row r="528" spans="1:15" x14ac:dyDescent="0.25">
      <c r="A528" t="str">
        <f t="shared" si="8"/>
        <v>LDBOND43181</v>
      </c>
      <c r="B528" s="3" t="s">
        <v>11</v>
      </c>
      <c r="C528" s="3" t="s">
        <v>12</v>
      </c>
      <c r="D528" s="4">
        <v>43181</v>
      </c>
      <c r="E528" s="3" t="s">
        <v>13</v>
      </c>
      <c r="F528" s="29">
        <v>1.0700195089641942</v>
      </c>
      <c r="G528" s="29">
        <v>0</v>
      </c>
      <c r="H528" s="29">
        <v>0</v>
      </c>
      <c r="I528" s="29">
        <v>9.5402844685235064E-2</v>
      </c>
      <c r="J528" s="29">
        <v>1.1654223536494293</v>
      </c>
      <c r="K528" s="29">
        <v>0.56634703998923197</v>
      </c>
      <c r="L528" s="29">
        <v>0</v>
      </c>
      <c r="M528" s="29">
        <v>0</v>
      </c>
      <c r="N528" s="29">
        <v>9.4744067441858842E-2</v>
      </c>
      <c r="O528" s="29">
        <v>0.66109110743109079</v>
      </c>
    </row>
    <row r="529" spans="1:15" x14ac:dyDescent="0.25">
      <c r="A529" t="str">
        <f t="shared" si="8"/>
        <v>LDCPO243181</v>
      </c>
      <c r="B529" s="3" t="s">
        <v>14</v>
      </c>
      <c r="C529" s="3" t="s">
        <v>15</v>
      </c>
      <c r="D529" s="4">
        <v>43181</v>
      </c>
      <c r="E529" s="3" t="s">
        <v>16</v>
      </c>
      <c r="F529" s="29">
        <v>2.2500809765208256</v>
      </c>
      <c r="G529" s="29">
        <v>0</v>
      </c>
      <c r="H529" s="29">
        <v>0</v>
      </c>
      <c r="I529" s="29">
        <v>0.2880157508395797</v>
      </c>
      <c r="J529" s="29">
        <v>2.5380967273604051</v>
      </c>
      <c r="K529" s="29">
        <v>1.7500487599827763</v>
      </c>
      <c r="L529" s="29">
        <v>0</v>
      </c>
      <c r="M529" s="29">
        <v>0</v>
      </c>
      <c r="N529" s="29">
        <v>0.288099784618777</v>
      </c>
      <c r="O529" s="29">
        <v>2.0381485446015533</v>
      </c>
    </row>
    <row r="530" spans="1:15" x14ac:dyDescent="0.25">
      <c r="A530" t="str">
        <f t="shared" si="8"/>
        <v>LDDAF143181</v>
      </c>
      <c r="B530" s="3" t="s">
        <v>17</v>
      </c>
      <c r="C530" s="3" t="s">
        <v>18</v>
      </c>
      <c r="D530" s="4">
        <v>43181</v>
      </c>
      <c r="E530" s="5" t="s">
        <v>19</v>
      </c>
      <c r="F530" s="29">
        <v>2.250085774438074</v>
      </c>
      <c r="G530" s="29">
        <v>0</v>
      </c>
      <c r="H530" s="29">
        <v>0</v>
      </c>
      <c r="I530" s="29">
        <v>0.17461180723306896</v>
      </c>
      <c r="J530" s="29">
        <v>2.4246975816711429</v>
      </c>
      <c r="K530" s="29">
        <v>1.0800117032675902</v>
      </c>
      <c r="L530" s="29">
        <v>0</v>
      </c>
      <c r="M530" s="29">
        <v>0</v>
      </c>
      <c r="N530" s="29">
        <v>0.17460623258993868</v>
      </c>
      <c r="O530" s="29">
        <v>1.2546179358575289</v>
      </c>
    </row>
    <row r="531" spans="1:15" x14ac:dyDescent="0.25">
      <c r="A531" t="str">
        <f t="shared" si="8"/>
        <v>LDDAF243181</v>
      </c>
      <c r="B531" s="3" t="s">
        <v>20</v>
      </c>
      <c r="C531" s="3" t="s">
        <v>21</v>
      </c>
      <c r="D531" s="4">
        <v>43181</v>
      </c>
      <c r="E531" s="3" t="s">
        <v>22</v>
      </c>
      <c r="F531" s="29">
        <v>2.2500891961162917</v>
      </c>
      <c r="G531" s="29">
        <v>0</v>
      </c>
      <c r="H531" s="29">
        <v>0</v>
      </c>
      <c r="I531" s="29">
        <v>0.19801366066649115</v>
      </c>
      <c r="J531" s="29">
        <v>2.4481028567827829</v>
      </c>
      <c r="K531" s="29">
        <v>1.2200137114866116</v>
      </c>
      <c r="L531" s="29">
        <v>0</v>
      </c>
      <c r="M531" s="29">
        <v>0</v>
      </c>
      <c r="N531" s="29">
        <v>0.19800550534016123</v>
      </c>
      <c r="O531" s="29">
        <v>1.4180192168267729</v>
      </c>
    </row>
    <row r="532" spans="1:15" x14ac:dyDescent="0.25">
      <c r="A532" t="str">
        <f t="shared" si="8"/>
        <v>LDDAF343181</v>
      </c>
      <c r="B532" s="3" t="s">
        <v>23</v>
      </c>
      <c r="C532" s="3" t="s">
        <v>24</v>
      </c>
      <c r="D532" s="4">
        <v>43181</v>
      </c>
      <c r="E532" s="3" t="s">
        <v>25</v>
      </c>
      <c r="F532" s="29">
        <v>2.2500881666887915</v>
      </c>
      <c r="G532" s="29">
        <v>0</v>
      </c>
      <c r="H532" s="29">
        <v>0</v>
      </c>
      <c r="I532" s="29">
        <v>0.19621163488919421</v>
      </c>
      <c r="J532" s="29">
        <v>2.4462998015779855</v>
      </c>
      <c r="K532" s="29">
        <v>1.2300185872629594</v>
      </c>
      <c r="L532" s="29">
        <v>0</v>
      </c>
      <c r="M532" s="29">
        <v>0</v>
      </c>
      <c r="N532" s="29">
        <v>0.19621006766749383</v>
      </c>
      <c r="O532" s="29">
        <v>1.4262286549304533</v>
      </c>
    </row>
    <row r="533" spans="1:15" x14ac:dyDescent="0.25">
      <c r="A533" t="str">
        <f t="shared" si="8"/>
        <v>LDGETF43181</v>
      </c>
      <c r="B533" s="3" t="s">
        <v>26</v>
      </c>
      <c r="C533" s="3" t="s">
        <v>27</v>
      </c>
      <c r="D533" s="4">
        <v>43181</v>
      </c>
      <c r="E533" s="3" t="s">
        <v>97</v>
      </c>
      <c r="F533" s="29">
        <v>0.25000147491228808</v>
      </c>
      <c r="G533" s="29">
        <v>0</v>
      </c>
      <c r="H533" s="29">
        <v>0</v>
      </c>
      <c r="I533" s="29">
        <v>2.6999842740646696E-2</v>
      </c>
      <c r="J533" s="29">
        <v>0.27700131765293479</v>
      </c>
      <c r="K533" s="29">
        <v>0</v>
      </c>
      <c r="L533" s="29">
        <v>0</v>
      </c>
      <c r="M533" s="29">
        <v>0</v>
      </c>
      <c r="N533" s="29">
        <v>0</v>
      </c>
      <c r="O533" s="29">
        <v>0</v>
      </c>
    </row>
    <row r="534" spans="1:15" x14ac:dyDescent="0.25">
      <c r="A534" t="str">
        <f t="shared" si="8"/>
        <v>LDGSEC43181</v>
      </c>
      <c r="B534" s="3" t="s">
        <v>29</v>
      </c>
      <c r="C534" s="3" t="s">
        <v>30</v>
      </c>
      <c r="D534" s="4">
        <v>43181</v>
      </c>
      <c r="E534" s="3" t="s">
        <v>31</v>
      </c>
      <c r="F534" s="29">
        <v>2.250097956187711</v>
      </c>
      <c r="G534" s="29">
        <v>0</v>
      </c>
      <c r="H534" s="29">
        <v>0.2</v>
      </c>
      <c r="I534" s="29">
        <v>0.27541834896287309</v>
      </c>
      <c r="J534" s="29">
        <v>2.7255163051505842</v>
      </c>
      <c r="K534" s="29">
        <v>1.3471325426839877</v>
      </c>
      <c r="L534" s="29">
        <v>0</v>
      </c>
      <c r="M534" s="29">
        <v>0.2</v>
      </c>
      <c r="N534" s="29">
        <v>0.2712940810335121</v>
      </c>
      <c r="O534" s="29">
        <v>1.8184266237174997</v>
      </c>
    </row>
    <row r="535" spans="1:15" x14ac:dyDescent="0.25">
      <c r="A535" t="str">
        <f t="shared" si="8"/>
        <v>LDINPF43181</v>
      </c>
      <c r="B535" s="3" t="s">
        <v>32</v>
      </c>
      <c r="C535" s="3" t="s">
        <v>33</v>
      </c>
      <c r="D535" s="4">
        <v>43181</v>
      </c>
      <c r="E535" s="3" t="s">
        <v>34</v>
      </c>
      <c r="F535" s="29">
        <v>1.130045315913536</v>
      </c>
      <c r="G535" s="29">
        <v>0</v>
      </c>
      <c r="H535" s="29">
        <v>0</v>
      </c>
      <c r="I535" s="29">
        <v>6.8404105988246713E-2</v>
      </c>
      <c r="J535" s="29">
        <v>1.1984494219017827</v>
      </c>
      <c r="K535" s="29">
        <v>0.47756335166649683</v>
      </c>
      <c r="L535" s="29">
        <v>0</v>
      </c>
      <c r="M535" s="29">
        <v>0</v>
      </c>
      <c r="N535" s="29">
        <v>6.796112898222316E-2</v>
      </c>
      <c r="O535" s="29">
        <v>0.54552448064871994</v>
      </c>
    </row>
    <row r="536" spans="1:15" x14ac:dyDescent="0.25">
      <c r="A536" t="str">
        <f t="shared" si="8"/>
        <v>LDMIPF43181</v>
      </c>
      <c r="B536" s="3" t="s">
        <v>35</v>
      </c>
      <c r="C536" s="3" t="s">
        <v>36</v>
      </c>
      <c r="D536" s="4">
        <v>43181</v>
      </c>
      <c r="E536" s="3" t="s">
        <v>37</v>
      </c>
      <c r="F536" s="29">
        <v>2.2389994767005748</v>
      </c>
      <c r="G536" s="29">
        <v>-1.3220856524678799</v>
      </c>
      <c r="H536" s="29">
        <v>0.2</v>
      </c>
      <c r="I536" s="29">
        <v>0.32743226555528926</v>
      </c>
      <c r="J536" s="29">
        <v>1.4443460897879841</v>
      </c>
      <c r="K536" s="29">
        <v>1.539507488487643</v>
      </c>
      <c r="L536" s="29">
        <v>0</v>
      </c>
      <c r="M536" s="29">
        <v>0.2</v>
      </c>
      <c r="N536" s="29">
        <v>0.30232112633670249</v>
      </c>
      <c r="O536" s="29">
        <v>2.0418286148243454</v>
      </c>
    </row>
    <row r="537" spans="1:15" x14ac:dyDescent="0.25">
      <c r="A537" t="str">
        <f t="shared" si="8"/>
        <v>LDSAPF43181</v>
      </c>
      <c r="B537" s="3" t="s">
        <v>38</v>
      </c>
      <c r="C537" s="3" t="s">
        <v>39</v>
      </c>
      <c r="D537" s="4">
        <v>43181</v>
      </c>
      <c r="E537" s="3" t="s">
        <v>40</v>
      </c>
      <c r="F537" s="29">
        <v>0.80002596229936784</v>
      </c>
      <c r="G537" s="29">
        <v>0</v>
      </c>
      <c r="H537" s="29">
        <v>0</v>
      </c>
      <c r="I537" s="29">
        <v>3.9601732901465903E-2</v>
      </c>
      <c r="J537" s="29">
        <v>0.83962769520083369</v>
      </c>
      <c r="K537" s="29">
        <v>0.26480948024372414</v>
      </c>
      <c r="L537" s="29">
        <v>0</v>
      </c>
      <c r="M537" s="29">
        <v>0</v>
      </c>
      <c r="N537" s="29">
        <v>3.8665714327050307E-2</v>
      </c>
      <c r="O537" s="29">
        <v>0.30347519457077443</v>
      </c>
    </row>
    <row r="538" spans="1:15" x14ac:dyDescent="0.25">
      <c r="A538" t="str">
        <f t="shared" si="8"/>
        <v>LEBALF43181</v>
      </c>
      <c r="B538" s="3" t="s">
        <v>41</v>
      </c>
      <c r="C538" s="3" t="s">
        <v>42</v>
      </c>
      <c r="D538" s="4">
        <v>43181</v>
      </c>
      <c r="E538" s="3" t="s">
        <v>43</v>
      </c>
      <c r="F538" s="29">
        <v>2.3257754060417168</v>
      </c>
      <c r="G538" s="29">
        <v>0</v>
      </c>
      <c r="H538" s="29">
        <v>0.2</v>
      </c>
      <c r="I538" s="29">
        <v>5.8632142822996627E-2</v>
      </c>
      <c r="J538" s="29">
        <v>2.5844075488647138</v>
      </c>
      <c r="K538" s="29">
        <v>0.32382022716608311</v>
      </c>
      <c r="L538" s="29">
        <v>0</v>
      </c>
      <c r="M538" s="29">
        <v>0.2</v>
      </c>
      <c r="N538" s="29">
        <v>5.8288038608596347E-2</v>
      </c>
      <c r="O538" s="29">
        <v>0.58210826577467945</v>
      </c>
    </row>
    <row r="539" spans="1:15" x14ac:dyDescent="0.25">
      <c r="A539" t="str">
        <f t="shared" si="8"/>
        <v>LEBFSF43181</v>
      </c>
      <c r="B539" s="3" t="s">
        <v>44</v>
      </c>
      <c r="C539" s="3" t="s">
        <v>45</v>
      </c>
      <c r="D539" s="4">
        <v>43181</v>
      </c>
      <c r="E539" s="3" t="s">
        <v>46</v>
      </c>
      <c r="F539" s="29">
        <v>2.5001204858855797</v>
      </c>
      <c r="G539" s="29">
        <v>0</v>
      </c>
      <c r="H539" s="29">
        <v>0.2</v>
      </c>
      <c r="I539" s="29">
        <v>0.21961722514890189</v>
      </c>
      <c r="J539" s="29">
        <v>2.9197377110344815</v>
      </c>
      <c r="K539" s="29">
        <v>1.0362426760800694</v>
      </c>
      <c r="L539" s="29">
        <v>0</v>
      </c>
      <c r="M539" s="29">
        <v>0.2</v>
      </c>
      <c r="N539" s="29">
        <v>0.20813059404600592</v>
      </c>
      <c r="O539" s="29">
        <v>1.4443732701260752</v>
      </c>
    </row>
    <row r="540" spans="1:15" x14ac:dyDescent="0.25">
      <c r="A540" t="str">
        <f t="shared" si="8"/>
        <v>LECHID43181</v>
      </c>
      <c r="B540" s="3" t="s">
        <v>47</v>
      </c>
      <c r="C540" s="3" t="s">
        <v>48</v>
      </c>
      <c r="D540" s="4">
        <v>43181</v>
      </c>
      <c r="E540" s="3" t="s">
        <v>49</v>
      </c>
      <c r="F540" s="29">
        <v>2.475213683635574</v>
      </c>
      <c r="G540" s="29">
        <v>0</v>
      </c>
      <c r="H540" s="29">
        <v>0</v>
      </c>
      <c r="I540" s="29">
        <v>0.26913863644618446</v>
      </c>
      <c r="J540" s="29">
        <v>2.7443523200817586</v>
      </c>
      <c r="K540" s="29">
        <v>1.4770628880534478</v>
      </c>
      <c r="L540" s="29">
        <v>0</v>
      </c>
      <c r="M540" s="29">
        <v>0</v>
      </c>
      <c r="N540" s="29">
        <v>0.25149686268517824</v>
      </c>
      <c r="O540" s="29">
        <v>1.7285597507386261</v>
      </c>
    </row>
    <row r="541" spans="1:15" x14ac:dyDescent="0.25">
      <c r="A541" t="str">
        <f t="shared" si="8"/>
        <v>LEEQTF43181</v>
      </c>
      <c r="B541" s="3" t="s">
        <v>50</v>
      </c>
      <c r="C541" s="3" t="s">
        <v>51</v>
      </c>
      <c r="D541" s="4">
        <v>43181</v>
      </c>
      <c r="E541" s="3" t="s">
        <v>52</v>
      </c>
      <c r="F541" s="29">
        <v>2.3244110454028988</v>
      </c>
      <c r="G541" s="29">
        <v>0</v>
      </c>
      <c r="H541" s="29">
        <v>0.2</v>
      </c>
      <c r="I541" s="29">
        <v>0.28879547419036072</v>
      </c>
      <c r="J541" s="29">
        <v>2.8132065195932596</v>
      </c>
      <c r="K541" s="29">
        <v>1.4626186092375237</v>
      </c>
      <c r="L541" s="29">
        <v>0</v>
      </c>
      <c r="M541" s="29">
        <v>0.2</v>
      </c>
      <c r="N541" s="29">
        <v>0.28668136087044466</v>
      </c>
      <c r="O541" s="29">
        <v>1.9492999701079683</v>
      </c>
    </row>
    <row r="542" spans="1:15" x14ac:dyDescent="0.25">
      <c r="A542" t="str">
        <f t="shared" si="8"/>
        <v>LEGROW43181</v>
      </c>
      <c r="B542" s="3" t="s">
        <v>53</v>
      </c>
      <c r="C542" s="3" t="s">
        <v>54</v>
      </c>
      <c r="D542" s="4">
        <v>43181</v>
      </c>
      <c r="E542" s="3" t="s">
        <v>55</v>
      </c>
      <c r="F542" s="29">
        <v>2.3542881969543754</v>
      </c>
      <c r="G542" s="29">
        <v>0</v>
      </c>
      <c r="H542" s="29">
        <v>0.2</v>
      </c>
      <c r="I542" s="29">
        <v>0.27617290077920609</v>
      </c>
      <c r="J542" s="29">
        <v>2.8304610977335818</v>
      </c>
      <c r="K542" s="29">
        <v>1.3986234969500075</v>
      </c>
      <c r="L542" s="29">
        <v>0</v>
      </c>
      <c r="M542" s="29">
        <v>0.2</v>
      </c>
      <c r="N542" s="29">
        <v>0.27336201857633585</v>
      </c>
      <c r="O542" s="29">
        <v>1.8719855155263434</v>
      </c>
    </row>
    <row r="543" spans="1:15" x14ac:dyDescent="0.25">
      <c r="A543" t="str">
        <f t="shared" si="8"/>
        <v>LEINFA43181</v>
      </c>
      <c r="B543" s="3" t="s">
        <v>56</v>
      </c>
      <c r="C543" s="3" t="s">
        <v>57</v>
      </c>
      <c r="D543" s="4">
        <v>43181</v>
      </c>
      <c r="E543" s="3" t="s">
        <v>58</v>
      </c>
      <c r="F543" s="29">
        <v>2.5001214951184512</v>
      </c>
      <c r="G543" s="29">
        <v>0</v>
      </c>
      <c r="H543" s="29">
        <v>0.2</v>
      </c>
      <c r="I543" s="29">
        <v>0.25381985054512779</v>
      </c>
      <c r="J543" s="29">
        <v>2.953941345663579</v>
      </c>
      <c r="K543" s="29">
        <v>1.2127585105761238</v>
      </c>
      <c r="L543" s="29">
        <v>0</v>
      </c>
      <c r="M543" s="29">
        <v>0.2</v>
      </c>
      <c r="N543" s="29">
        <v>0.24171265294616784</v>
      </c>
      <c r="O543" s="29">
        <v>1.6544711635222917</v>
      </c>
    </row>
    <row r="544" spans="1:15" x14ac:dyDescent="0.25">
      <c r="A544" t="str">
        <f t="shared" si="8"/>
        <v>LEINNF43181</v>
      </c>
      <c r="B544" s="3" t="s">
        <v>59</v>
      </c>
      <c r="C544" s="3" t="s">
        <v>60</v>
      </c>
      <c r="D544" s="4">
        <v>43181</v>
      </c>
      <c r="E544" s="3" t="s">
        <v>93</v>
      </c>
      <c r="F544" s="29">
        <v>1.2000268121899478</v>
      </c>
      <c r="G544" s="29">
        <v>0</v>
      </c>
      <c r="H544" s="29">
        <v>0</v>
      </c>
      <c r="I544" s="29">
        <v>4.4997266021605593E-2</v>
      </c>
      <c r="J544" s="29">
        <v>1.2450240782115534</v>
      </c>
      <c r="K544" s="29">
        <v>0.64445780430291821</v>
      </c>
      <c r="L544" s="29">
        <v>0</v>
      </c>
      <c r="M544" s="29">
        <v>0</v>
      </c>
      <c r="N544" s="29">
        <v>4.4005517250935308E-2</v>
      </c>
      <c r="O544" s="29">
        <v>0.68846332155385348</v>
      </c>
    </row>
    <row r="545" spans="1:15" x14ac:dyDescent="0.25">
      <c r="A545" t="str">
        <f t="shared" si="8"/>
        <v>LEINSX43181</v>
      </c>
      <c r="B545" s="3" t="s">
        <v>61</v>
      </c>
      <c r="C545" s="3" t="s">
        <v>62</v>
      </c>
      <c r="D545" s="4">
        <v>43181</v>
      </c>
      <c r="E545" s="3" t="s">
        <v>92</v>
      </c>
      <c r="F545" s="29">
        <v>1.7000593941552768</v>
      </c>
      <c r="G545" s="29">
        <v>0</v>
      </c>
      <c r="H545" s="29">
        <v>0</v>
      </c>
      <c r="I545" s="29">
        <v>0.12600963186659078</v>
      </c>
      <c r="J545" s="29">
        <v>1.8260690260218677</v>
      </c>
      <c r="K545" s="29">
        <v>1.1381132571500796</v>
      </c>
      <c r="L545" s="29">
        <v>0</v>
      </c>
      <c r="M545" s="29">
        <v>0</v>
      </c>
      <c r="N545" s="29">
        <v>0.11485073221321482</v>
      </c>
      <c r="O545" s="29">
        <v>1.2529639893632945</v>
      </c>
    </row>
    <row r="546" spans="1:15" x14ac:dyDescent="0.25">
      <c r="A546" t="str">
        <f t="shared" si="8"/>
        <v>LEMIDF43181</v>
      </c>
      <c r="B546" s="3" t="s">
        <v>63</v>
      </c>
      <c r="C546" s="3" t="s">
        <v>64</v>
      </c>
      <c r="D546" s="4">
        <v>43181</v>
      </c>
      <c r="E546" s="3" t="s">
        <v>65</v>
      </c>
      <c r="F546" s="29">
        <v>2.3402086846292907</v>
      </c>
      <c r="G546" s="29">
        <v>0</v>
      </c>
      <c r="H546" s="29">
        <v>0.2</v>
      </c>
      <c r="I546" s="29">
        <v>6.1229755194702515E-2</v>
      </c>
      <c r="J546" s="29">
        <v>2.6014384398239931</v>
      </c>
      <c r="K546" s="29">
        <v>0.3306782493830282</v>
      </c>
      <c r="L546" s="29">
        <v>0</v>
      </c>
      <c r="M546" s="29">
        <v>0.2</v>
      </c>
      <c r="N546" s="29">
        <v>5.9523521248386238E-2</v>
      </c>
      <c r="O546" s="29">
        <v>0.59020177063141444</v>
      </c>
    </row>
    <row r="547" spans="1:15" x14ac:dyDescent="0.25">
      <c r="A547" t="str">
        <f t="shared" si="8"/>
        <v>LET10043181</v>
      </c>
      <c r="B547" s="3" t="s">
        <v>66</v>
      </c>
      <c r="C547" s="3" t="s">
        <v>67</v>
      </c>
      <c r="D547" s="4">
        <v>43181</v>
      </c>
      <c r="E547" s="3" t="s">
        <v>98</v>
      </c>
      <c r="F547" s="29">
        <v>0.24987761827686511</v>
      </c>
      <c r="G547" s="29">
        <v>0</v>
      </c>
      <c r="H547" s="29">
        <v>0</v>
      </c>
      <c r="I547" s="29">
        <v>8.9777495099050524E-3</v>
      </c>
      <c r="J547" s="29">
        <v>0.25885536778677015</v>
      </c>
      <c r="K547" s="29">
        <v>0</v>
      </c>
      <c r="L547" s="29">
        <v>0</v>
      </c>
      <c r="M547" s="29">
        <v>0</v>
      </c>
      <c r="N547" s="29">
        <v>0</v>
      </c>
      <c r="O547" s="29">
        <v>0</v>
      </c>
    </row>
    <row r="548" spans="1:15" x14ac:dyDescent="0.25">
      <c r="A548" t="str">
        <f t="shared" si="8"/>
        <v>LETAXP43181</v>
      </c>
      <c r="B548" s="3" t="s">
        <v>69</v>
      </c>
      <c r="C548" s="3" t="s">
        <v>70</v>
      </c>
      <c r="D548" s="4">
        <v>43181</v>
      </c>
      <c r="E548" s="3" t="s">
        <v>71</v>
      </c>
      <c r="F548" s="29">
        <v>2.4109406243058422</v>
      </c>
      <c r="G548" s="29">
        <v>0</v>
      </c>
      <c r="H548" s="29">
        <v>0</v>
      </c>
      <c r="I548" s="29">
        <v>0.25756953846840686</v>
      </c>
      <c r="J548" s="29">
        <v>2.6685101627742491</v>
      </c>
      <c r="K548" s="29">
        <v>1.4373074282117639</v>
      </c>
      <c r="L548" s="29">
        <v>0</v>
      </c>
      <c r="M548" s="29">
        <v>0</v>
      </c>
      <c r="N548" s="29">
        <v>0.24432034983813103</v>
      </c>
      <c r="O548" s="29">
        <v>1.6816277780498949</v>
      </c>
    </row>
    <row r="549" spans="1:15" x14ac:dyDescent="0.25">
      <c r="A549" t="str">
        <f t="shared" si="8"/>
        <v>LETF5043181</v>
      </c>
      <c r="B549" s="3" t="s">
        <v>72</v>
      </c>
      <c r="C549" s="3" t="s">
        <v>73</v>
      </c>
      <c r="D549" s="4">
        <v>43181</v>
      </c>
      <c r="E549" s="3" t="s">
        <v>99</v>
      </c>
      <c r="F549" s="29">
        <v>9.9985270568448706E-2</v>
      </c>
      <c r="G549" s="29">
        <v>0</v>
      </c>
      <c r="H549" s="29">
        <v>0</v>
      </c>
      <c r="I549" s="29">
        <v>1.7973333773479631E-3</v>
      </c>
      <c r="J549" s="29">
        <v>0.10178260394579666</v>
      </c>
      <c r="K549" s="29">
        <v>0</v>
      </c>
      <c r="L549" s="29">
        <v>0</v>
      </c>
      <c r="M549" s="29">
        <v>0</v>
      </c>
      <c r="N549" s="29">
        <v>0</v>
      </c>
      <c r="O549" s="29">
        <v>0</v>
      </c>
    </row>
    <row r="550" spans="1:15" x14ac:dyDescent="0.25">
      <c r="A550" t="str">
        <f t="shared" si="8"/>
        <v>LETFSX43181</v>
      </c>
      <c r="B550" s="3" t="s">
        <v>75</v>
      </c>
      <c r="C550" s="3" t="s">
        <v>76</v>
      </c>
      <c r="D550" s="4">
        <v>43181</v>
      </c>
      <c r="E550" s="3" t="s">
        <v>100</v>
      </c>
      <c r="F550" s="29">
        <v>0.1000004044761732</v>
      </c>
      <c r="G550" s="29">
        <v>0</v>
      </c>
      <c r="H550" s="29">
        <v>0</v>
      </c>
      <c r="I550" s="29">
        <v>0</v>
      </c>
      <c r="J550" s="29">
        <v>0.1000004044761732</v>
      </c>
      <c r="K550" s="29">
        <v>0</v>
      </c>
      <c r="L550" s="29">
        <v>0</v>
      </c>
      <c r="M550" s="29">
        <v>0</v>
      </c>
      <c r="N550" s="29">
        <v>0</v>
      </c>
      <c r="O550" s="29">
        <v>0</v>
      </c>
    </row>
    <row r="551" spans="1:15" x14ac:dyDescent="0.25">
      <c r="A551" t="str">
        <f t="shared" si="8"/>
        <v>LEULIS43181</v>
      </c>
      <c r="B551" s="3" t="s">
        <v>78</v>
      </c>
      <c r="C551" s="3" t="s">
        <v>79</v>
      </c>
      <c r="D551" s="4">
        <v>43181</v>
      </c>
      <c r="E551" s="3" t="s">
        <v>80</v>
      </c>
      <c r="F551" s="29">
        <v>2.3510126600536818</v>
      </c>
      <c r="G551" s="29">
        <v>0</v>
      </c>
      <c r="H551" s="29">
        <v>0</v>
      </c>
      <c r="I551" s="29">
        <v>0.24858257308040071</v>
      </c>
      <c r="J551" s="29">
        <v>2.5995952331340826</v>
      </c>
      <c r="K551" s="29">
        <v>1.273635301442855</v>
      </c>
      <c r="L551" s="29">
        <v>0</v>
      </c>
      <c r="M551" s="29">
        <v>0</v>
      </c>
      <c r="N551" s="29">
        <v>0.21665669721775194</v>
      </c>
      <c r="O551" s="29">
        <v>1.4902919986606069</v>
      </c>
    </row>
    <row r="552" spans="1:15" x14ac:dyDescent="0.25">
      <c r="A552" t="str">
        <f t="shared" si="8"/>
        <v>LLIQDF43181</v>
      </c>
      <c r="B552" s="3" t="s">
        <v>81</v>
      </c>
      <c r="C552" s="3" t="s">
        <v>82</v>
      </c>
      <c r="D552" s="4">
        <v>43181</v>
      </c>
      <c r="E552" s="3" t="s">
        <v>83</v>
      </c>
      <c r="F552" s="29">
        <v>0.2094624716634132</v>
      </c>
      <c r="G552" s="29">
        <v>0</v>
      </c>
      <c r="H552" s="29">
        <v>0</v>
      </c>
      <c r="I552" s="29">
        <v>5.3017640530905784E-3</v>
      </c>
      <c r="J552" s="29">
        <v>0.21476423571650377</v>
      </c>
      <c r="K552" s="29">
        <v>6.9442227685945768E-2</v>
      </c>
      <c r="L552" s="29">
        <v>0</v>
      </c>
      <c r="M552" s="29">
        <v>0</v>
      </c>
      <c r="N552" s="29">
        <v>5.2995363419307403E-3</v>
      </c>
      <c r="O552" s="29">
        <v>7.4741764027876509E-2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1.0700190428549372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9.54030337849959E-2</v>
      </c>
      <c r="F18" s="28">
        <f>IFERROR(+VLOOKUP("LDBOND"&amp;A18,'Main File'!A:O,10,0),0)</f>
        <v>1.165422076639933</v>
      </c>
      <c r="G18" s="28">
        <f>IFERROR(+VLOOKUP("LDBOND"&amp;A18,'Main File'!A:O,11,0),0)</f>
        <v>0.56635048575564928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9.4744564600751785E-2</v>
      </c>
      <c r="K18" s="28">
        <f>IFERROR(+VLOOKUP("LDBOND"&amp;A18,'Main File'!A:O,15,0),0)</f>
        <v>0.66109505035640104</v>
      </c>
    </row>
    <row r="19" spans="1:11" x14ac:dyDescent="0.25">
      <c r="A19" s="9">
        <f t="shared" si="0"/>
        <v>43175</v>
      </c>
      <c r="B19" s="28">
        <f>IFERROR(+VLOOKUP("LDBOND"&amp;A19,'Main File'!A:O,6,0),0)</f>
        <v>1.0700191878891101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9.5402824377092077E-2</v>
      </c>
      <c r="F19" s="28">
        <f>IFERROR(+VLOOKUP("LDBOND"&amp;A19,'Main File'!A:O,10,0),0)</f>
        <v>1.1654220122662022</v>
      </c>
      <c r="G19" s="28">
        <f>IFERROR(+VLOOKUP("LDBOND"&amp;A19,'Main File'!A:O,11,0),0)</f>
        <v>0.56635365450165953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9.4745312291346723E-2</v>
      </c>
      <c r="K19" s="28">
        <f>IFERROR(+VLOOKUP("LDBOND"&amp;A19,'Main File'!A:O,15,0),0)</f>
        <v>0.66109896679300628</v>
      </c>
    </row>
    <row r="20" spans="1:11" x14ac:dyDescent="0.25">
      <c r="A20" s="9">
        <f t="shared" si="0"/>
        <v>43176</v>
      </c>
      <c r="B20" s="28">
        <f>IFERROR(+VLOOKUP("LDBOND"&amp;A20,'Main File'!A:O,6,0),0)</f>
        <v>1.070019003252719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9.5403079235957519E-2</v>
      </c>
      <c r="F20" s="28">
        <f>IFERROR(+VLOOKUP("LDBOND"&amp;A20,'Main File'!A:O,10,0),0)</f>
        <v>1.1654220824886765</v>
      </c>
      <c r="G20" s="28">
        <f>IFERROR(+VLOOKUP("LDBOND"&amp;A20,'Main File'!A:O,11,0),0)</f>
        <v>0.56634546675407049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9.4743389125851535E-2</v>
      </c>
      <c r="K20" s="28">
        <f>IFERROR(+VLOOKUP("LDBOND"&amp;A20,'Main File'!A:O,15,0),0)</f>
        <v>0.66108885587992205</v>
      </c>
    </row>
    <row r="21" spans="1:11" x14ac:dyDescent="0.25">
      <c r="A21" s="9">
        <f t="shared" si="0"/>
        <v>43177</v>
      </c>
      <c r="B21" s="28">
        <f>IFERROR(+VLOOKUP("LDBOND"&amp;A21,'Main File'!A:O,6,0),0)</f>
        <v>1.0700188859403288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9.5403003403973827E-2</v>
      </c>
      <c r="F21" s="28">
        <f>IFERROR(+VLOOKUP("LDBOND"&amp;A21,'Main File'!A:O,10,0),0)</f>
        <v>1.1654218893443027</v>
      </c>
      <c r="G21" s="28">
        <f>IFERROR(+VLOOKUP("LDBOND"&amp;A21,'Main File'!A:O,11,0),0)</f>
        <v>0.5663466375720676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9.4743938705882255E-2</v>
      </c>
      <c r="K21" s="28">
        <f>IFERROR(+VLOOKUP("LDBOND"&amp;A21,'Main File'!A:O,15,0),0)</f>
        <v>0.66109057627794987</v>
      </c>
    </row>
    <row r="22" spans="1:11" x14ac:dyDescent="0.25">
      <c r="A22" s="9">
        <f t="shared" si="0"/>
        <v>43178</v>
      </c>
      <c r="B22" s="28">
        <f>IFERROR(+VLOOKUP("LDBOND"&amp;A22,'Main File'!A:O,6,0),0)</f>
        <v>1.070019036263139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9.5403002552293253E-2</v>
      </c>
      <c r="F22" s="28">
        <f>IFERROR(+VLOOKUP("LDBOND"&amp;A22,'Main File'!A:O,10,0),0)</f>
        <v>1.1654220388154322</v>
      </c>
      <c r="G22" s="28">
        <f>IFERROR(+VLOOKUP("LDBOND"&amp;A22,'Main File'!A:O,11,0),0)</f>
        <v>0.56634285831080577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9.4743432188766796E-2</v>
      </c>
      <c r="K22" s="28">
        <f>IFERROR(+VLOOKUP("LDBOND"&amp;A22,'Main File'!A:O,15,0),0)</f>
        <v>0.66108629049957257</v>
      </c>
    </row>
    <row r="23" spans="1:11" x14ac:dyDescent="0.25">
      <c r="A23" s="9">
        <f t="shared" si="0"/>
        <v>43179</v>
      </c>
      <c r="B23" s="28">
        <f>IFERROR(+VLOOKUP("LDBOND"&amp;A23,'Main File'!A:O,6,0),0)</f>
        <v>1.0700190929726761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9.5402931514140588E-2</v>
      </c>
      <c r="F23" s="28">
        <f>IFERROR(+VLOOKUP("LDBOND"&amp;A23,'Main File'!A:O,10,0),0)</f>
        <v>1.1654220244868165</v>
      </c>
      <c r="G23" s="28">
        <f>IFERROR(+VLOOKUP("LDBOND"&amp;A23,'Main File'!A:O,11,0),0)</f>
        <v>0.56634533950950838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9.4744088471125879E-2</v>
      </c>
      <c r="K23" s="28">
        <f>IFERROR(+VLOOKUP("LDBOND"&amp;A23,'Main File'!A:O,15,0),0)</f>
        <v>0.6610894279806343</v>
      </c>
    </row>
    <row r="24" spans="1:11" x14ac:dyDescent="0.25">
      <c r="A24" s="9">
        <f t="shared" si="0"/>
        <v>43180</v>
      </c>
      <c r="B24" s="28">
        <f>IFERROR(+VLOOKUP("LDBOND"&amp;A24,'Main File'!A:O,6,0),0)</f>
        <v>1.0500947058548169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9.1816315530328582E-2</v>
      </c>
      <c r="F24" s="28">
        <f>IFERROR(+VLOOKUP("LDBOND"&amp;A24,'Main File'!A:O,10,0),0)</f>
        <v>1.1419110213851456</v>
      </c>
      <c r="G24" s="28">
        <f>IFERROR(+VLOOKUP("LDBOND"&amp;A24,'Main File'!A:O,11,0),0)</f>
        <v>0.54642317439349386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9.1157415087952123E-2</v>
      </c>
      <c r="K24" s="28">
        <f>IFERROR(+VLOOKUP("LDBOND"&amp;A24,'Main File'!A:O,15,0),0)</f>
        <v>0.63758058948144603</v>
      </c>
    </row>
    <row r="25" spans="1:11" x14ac:dyDescent="0.25">
      <c r="A25" s="9">
        <f t="shared" si="0"/>
        <v>43181</v>
      </c>
      <c r="B25" s="28">
        <f>IFERROR(+VLOOKUP("LDBOND"&amp;A25,'Main File'!A:O,6,0),0)</f>
        <v>1.0700195089641942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9.5402844685235064E-2</v>
      </c>
      <c r="F25" s="28">
        <f>IFERROR(+VLOOKUP("LDBOND"&amp;A25,'Main File'!A:O,10,0),0)</f>
        <v>1.1654223536494293</v>
      </c>
      <c r="G25" s="28">
        <f>IFERROR(+VLOOKUP("LDBOND"&amp;A25,'Main File'!A:O,11,0),0)</f>
        <v>0.56634703998923197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9.4744067441858842E-2</v>
      </c>
      <c r="K25" s="28">
        <f>IFERROR(+VLOOKUP("LDBOND"&amp;A25,'Main File'!A:O,15,0),0)</f>
        <v>0.66109110743109079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E24" sqref="E2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2.2500750909770746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0.28801877144271126</v>
      </c>
      <c r="F18" s="28">
        <f>IFERROR(+VLOOKUP("LDCPO2"&amp;A18,'Main File'!A:O,10,0),0)</f>
        <v>2.5380938624197857</v>
      </c>
      <c r="G18" s="28">
        <f>IFERROR(+VLOOKUP("LDCPO2"&amp;A18,'Main File'!A:O,11,0),0)</f>
        <v>1.7500806983801982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0.28796183783085189</v>
      </c>
      <c r="K18" s="28">
        <f>IFERROR(+VLOOKUP("LDCPO2"&amp;A18,'Main File'!A:O,15,0),0)</f>
        <v>2.0380425362110501</v>
      </c>
    </row>
    <row r="19" spans="1:11" x14ac:dyDescent="0.25">
      <c r="A19" s="9">
        <f t="shared" si="0"/>
        <v>43175</v>
      </c>
      <c r="B19" s="28">
        <f>IFERROR(+VLOOKUP("LDCPO2"&amp;A19,'Main File'!A:O,6,0),0)</f>
        <v>2.2500809523433238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0.2880179007293604</v>
      </c>
      <c r="F19" s="28">
        <f>IFERROR(+VLOOKUP("LDCPO2"&amp;A19,'Main File'!A:O,10,0),0)</f>
        <v>2.5380988530726842</v>
      </c>
      <c r="G19" s="28">
        <f>IFERROR(+VLOOKUP("LDCPO2"&amp;A19,'Main File'!A:O,11,0),0)</f>
        <v>1.7500751817593683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0.28807174118458684</v>
      </c>
      <c r="K19" s="28">
        <f>IFERROR(+VLOOKUP("LDCPO2"&amp;A19,'Main File'!A:O,15,0),0)</f>
        <v>2.0381469229439553</v>
      </c>
    </row>
    <row r="20" spans="1:11" x14ac:dyDescent="0.25">
      <c r="A20" s="9">
        <f t="shared" si="0"/>
        <v>43176</v>
      </c>
      <c r="B20" s="28">
        <f>IFERROR(+VLOOKUP("LDCPO2"&amp;A20,'Main File'!A:O,6,0),0)</f>
        <v>2.2500776568163161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0.28801661693497099</v>
      </c>
      <c r="F20" s="28">
        <f>IFERROR(+VLOOKUP("LDCPO2"&amp;A20,'Main File'!A:O,10,0),0)</f>
        <v>2.538094273751287</v>
      </c>
      <c r="G20" s="28">
        <f>IFERROR(+VLOOKUP("LDCPO2"&amp;A20,'Main File'!A:O,11,0),0)</f>
        <v>1.7501466932267455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0.28805112522585224</v>
      </c>
      <c r="K20" s="28">
        <f>IFERROR(+VLOOKUP("LDCPO2"&amp;A20,'Main File'!A:O,15,0),0)</f>
        <v>2.038197818452598</v>
      </c>
    </row>
    <row r="21" spans="1:11" x14ac:dyDescent="0.25">
      <c r="A21" s="9">
        <f t="shared" si="0"/>
        <v>43177</v>
      </c>
      <c r="B21" s="28">
        <f>IFERROR(+VLOOKUP("LDCPO2"&amp;A21,'Main File'!A:O,6,0),0)</f>
        <v>2.2500762727647214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0.28801917766814961</v>
      </c>
      <c r="F21" s="28">
        <f>IFERROR(+VLOOKUP("LDCPO2"&amp;A21,'Main File'!A:O,10,0),0)</f>
        <v>2.5380954504328712</v>
      </c>
      <c r="G21" s="28">
        <f>IFERROR(+VLOOKUP("LDCPO2"&amp;A21,'Main File'!A:O,11,0),0)</f>
        <v>1.7501198092325574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0.28803050988887235</v>
      </c>
      <c r="K21" s="28">
        <f>IFERROR(+VLOOKUP("LDCPO2"&amp;A21,'Main File'!A:O,15,0),0)</f>
        <v>2.0381503191214296</v>
      </c>
    </row>
    <row r="22" spans="1:11" x14ac:dyDescent="0.25">
      <c r="A22" s="9">
        <f t="shared" si="0"/>
        <v>43178</v>
      </c>
      <c r="B22" s="28">
        <f>IFERROR(+VLOOKUP("LDCPO2"&amp;A22,'Main File'!A:O,6,0),0)</f>
        <v>2.2500762511309134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0.28801739545358346</v>
      </c>
      <c r="F22" s="28">
        <f>IFERROR(+VLOOKUP("LDCPO2"&amp;A22,'Main File'!A:O,10,0),0)</f>
        <v>2.538093646584497</v>
      </c>
      <c r="G22" s="28">
        <f>IFERROR(+VLOOKUP("LDCPO2"&amp;A22,'Main File'!A:O,11,0),0)</f>
        <v>1.750171444499149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0.2880203400789938</v>
      </c>
      <c r="K22" s="28">
        <f>IFERROR(+VLOOKUP("LDCPO2"&amp;A22,'Main File'!A:O,15,0),0)</f>
        <v>2.0381917845781428</v>
      </c>
    </row>
    <row r="23" spans="1:11" x14ac:dyDescent="0.25">
      <c r="A23" s="9">
        <f t="shared" si="0"/>
        <v>43179</v>
      </c>
      <c r="B23" s="28">
        <f>IFERROR(+VLOOKUP("LDCPO2"&amp;A23,'Main File'!A:O,6,0),0)</f>
        <v>2.250077491521175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0.28801859894836385</v>
      </c>
      <c r="F23" s="28">
        <f>IFERROR(+VLOOKUP("LDCPO2"&amp;A23,'Main File'!A:O,10,0),0)</f>
        <v>2.5380960904695389</v>
      </c>
      <c r="G23" s="28">
        <f>IFERROR(+VLOOKUP("LDCPO2"&amp;A23,'Main File'!A:O,11,0),0)</f>
        <v>1.7501275949342896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0.28794834361098354</v>
      </c>
      <c r="K23" s="28">
        <f>IFERROR(+VLOOKUP("LDCPO2"&amp;A23,'Main File'!A:O,15,0),0)</f>
        <v>2.0380759385452731</v>
      </c>
    </row>
    <row r="24" spans="1:11" x14ac:dyDescent="0.25">
      <c r="A24" s="9">
        <f t="shared" si="0"/>
        <v>43180</v>
      </c>
      <c r="B24" s="28">
        <f>IFERROR(+VLOOKUP("LDCPO2"&amp;A24,'Main File'!A:O,6,0),0)</f>
        <v>0.75325445147308456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1.8587479935408924E-2</v>
      </c>
      <c r="F24" s="28">
        <f>IFERROR(+VLOOKUP("LDCPO2"&amp;A24,'Main File'!A:O,10,0),0)</f>
        <v>0.77184193140849344</v>
      </c>
      <c r="G24" s="28">
        <f>IFERROR(+VLOOKUP("LDCPO2"&amp;A24,'Main File'!A:O,11,0),0)</f>
        <v>0.25339706328046724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1.8493263935065153E-2</v>
      </c>
      <c r="K24" s="28">
        <f>IFERROR(+VLOOKUP("LDCPO2"&amp;A24,'Main File'!A:O,15,0),0)</f>
        <v>0.27189032721553241</v>
      </c>
    </row>
    <row r="25" spans="1:11" x14ac:dyDescent="0.25">
      <c r="A25" s="9">
        <f t="shared" si="0"/>
        <v>43181</v>
      </c>
      <c r="B25" s="28">
        <f>IFERROR(+VLOOKUP("LDCPO2"&amp;A25,'Main File'!A:O,6,0),0)</f>
        <v>2.2500809765208256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0.2880157508395797</v>
      </c>
      <c r="F25" s="28">
        <f>IFERROR(+VLOOKUP("LDCPO2"&amp;A25,'Main File'!A:O,10,0),0)</f>
        <v>2.5380967273604051</v>
      </c>
      <c r="G25" s="28">
        <f>IFERROR(+VLOOKUP("LDCPO2"&amp;A25,'Main File'!A:O,11,0),0)</f>
        <v>1.7500487599827763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0.288099784618777</v>
      </c>
      <c r="K25" s="28">
        <f>IFERROR(+VLOOKUP("LDCPO2"&amp;A25,'Main File'!A:O,15,0),0)</f>
        <v>2.0381485446015533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2.2500855715011765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0.17461175099660092</v>
      </c>
      <c r="F18" s="28">
        <f>IFERROR(+VLOOKUP("LDDAF1"&amp;A18,'Main File'!A:O,10,0),0)</f>
        <v>2.4246973224977775</v>
      </c>
      <c r="G18" s="28">
        <f>IFERROR(+VLOOKUP("LDDAF1"&amp;A18,'Main File'!A:O,11,0),0)</f>
        <v>1.0800129748399971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0.17460606562945069</v>
      </c>
      <c r="K18" s="28">
        <f>IFERROR(+VLOOKUP("LDDAF1"&amp;A18,'Main File'!A:O,15,0),0)</f>
        <v>1.2546190404694477</v>
      </c>
    </row>
    <row r="19" spans="1:11" x14ac:dyDescent="0.25">
      <c r="A19" s="9">
        <f t="shared" si="0"/>
        <v>43175</v>
      </c>
      <c r="B19" s="28">
        <f>IFERROR(+VLOOKUP("LDDAF1"&amp;A19,'Main File'!A:O,6,0),0)</f>
        <v>2.2500864218801211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0.1746108799012949</v>
      </c>
      <c r="F19" s="28">
        <f>IFERROR(+VLOOKUP("LDDAF1"&amp;A19,'Main File'!A:O,10,0),0)</f>
        <v>2.424697301781416</v>
      </c>
      <c r="G19" s="28">
        <f>IFERROR(+VLOOKUP("LDDAF1"&amp;A19,'Main File'!A:O,11,0),0)</f>
        <v>1.0800111269178252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0.17460787182949083</v>
      </c>
      <c r="K19" s="28">
        <f>IFERROR(+VLOOKUP("LDDAF1"&amp;A19,'Main File'!A:O,15,0),0)</f>
        <v>1.254618998747316</v>
      </c>
    </row>
    <row r="20" spans="1:11" x14ac:dyDescent="0.25">
      <c r="A20" s="9">
        <f t="shared" si="0"/>
        <v>43176</v>
      </c>
      <c r="B20" s="28">
        <f>IFERROR(+VLOOKUP("LDDAF1"&amp;A20,'Main File'!A:O,6,0),0)</f>
        <v>2.2500859832894351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0.17461049586058872</v>
      </c>
      <c r="F20" s="28">
        <f>IFERROR(+VLOOKUP("LDDAF1"&amp;A20,'Main File'!A:O,10,0),0)</f>
        <v>2.4246964791500236</v>
      </c>
      <c r="G20" s="28">
        <f>IFERROR(+VLOOKUP("LDDAF1"&amp;A20,'Main File'!A:O,11,0),0)</f>
        <v>1.0800102910754279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0.1746065258534335</v>
      </c>
      <c r="K20" s="28">
        <f>IFERROR(+VLOOKUP("LDDAF1"&amp;A20,'Main File'!A:O,15,0),0)</f>
        <v>1.2546168169288614</v>
      </c>
    </row>
    <row r="21" spans="1:11" x14ac:dyDescent="0.25">
      <c r="A21" s="9">
        <f t="shared" si="0"/>
        <v>43177</v>
      </c>
      <c r="B21" s="28">
        <f>IFERROR(+VLOOKUP("LDDAF1"&amp;A21,'Main File'!A:O,6,0),0)</f>
        <v>2.2500852448628468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0.17461215523955706</v>
      </c>
      <c r="F21" s="28">
        <f>IFERROR(+VLOOKUP("LDDAF1"&amp;A21,'Main File'!A:O,10,0),0)</f>
        <v>2.4246974001024038</v>
      </c>
      <c r="G21" s="28">
        <f>IFERROR(+VLOOKUP("LDDAF1"&amp;A21,'Main File'!A:O,11,0),0)</f>
        <v>1.0800114343904381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0.17460515587887146</v>
      </c>
      <c r="K21" s="28">
        <f>IFERROR(+VLOOKUP("LDDAF1"&amp;A21,'Main File'!A:O,15,0),0)</f>
        <v>1.2546165902693096</v>
      </c>
    </row>
    <row r="22" spans="1:11" x14ac:dyDescent="0.25">
      <c r="A22" s="9">
        <f t="shared" si="0"/>
        <v>43178</v>
      </c>
      <c r="B22" s="28">
        <f>IFERROR(+VLOOKUP("LDDAF1"&amp;A22,'Main File'!A:O,6,0),0)</f>
        <v>2.2500849569833647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0.17461139934057635</v>
      </c>
      <c r="F22" s="28">
        <f>IFERROR(+VLOOKUP("LDDAF1"&amp;A22,'Main File'!A:O,10,0),0)</f>
        <v>2.424696356323941</v>
      </c>
      <c r="G22" s="28">
        <f>IFERROR(+VLOOKUP("LDDAF1"&amp;A22,'Main File'!A:O,11,0),0)</f>
        <v>1.0800109559038202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0.17460590711374541</v>
      </c>
      <c r="K22" s="28">
        <f>IFERROR(+VLOOKUP("LDDAF1"&amp;A22,'Main File'!A:O,15,0),0)</f>
        <v>1.2546168630175656</v>
      </c>
    </row>
    <row r="23" spans="1:11" x14ac:dyDescent="0.25">
      <c r="A23" s="9">
        <f t="shared" si="0"/>
        <v>43179</v>
      </c>
      <c r="B23" s="28">
        <f>IFERROR(+VLOOKUP("LDDAF1"&amp;A23,'Main File'!A:O,6,0),0)</f>
        <v>2.2500840235915747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0.17461367371511297</v>
      </c>
      <c r="F23" s="28">
        <f>IFERROR(+VLOOKUP("LDDAF1"&amp;A23,'Main File'!A:O,10,0),0)</f>
        <v>2.4246976973066876</v>
      </c>
      <c r="G23" s="28">
        <f>IFERROR(+VLOOKUP("LDDAF1"&amp;A23,'Main File'!A:O,11,0),0)</f>
        <v>1.0800162763389416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0.17460302688368365</v>
      </c>
      <c r="K23" s="28">
        <f>IFERROR(+VLOOKUP("LDDAF1"&amp;A23,'Main File'!A:O,15,0),0)</f>
        <v>1.2546193032226252</v>
      </c>
    </row>
    <row r="24" spans="1:11" x14ac:dyDescent="0.25">
      <c r="A24" s="9">
        <f t="shared" si="0"/>
        <v>43180</v>
      </c>
      <c r="B24" s="28">
        <f>IFERROR(+VLOOKUP("LDDAF1"&amp;A24,'Main File'!A:O,6,0),0)</f>
        <v>2.2500833298162455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0.17461249248078134</v>
      </c>
      <c r="F24" s="28">
        <f>IFERROR(+VLOOKUP("LDDAF1"&amp;A24,'Main File'!A:O,10,0),0)</f>
        <v>2.4246958222970267</v>
      </c>
      <c r="G24" s="28">
        <f>IFERROR(+VLOOKUP("LDDAF1"&amp;A24,'Main File'!A:O,11,0),0)</f>
        <v>1.0800171105561043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0.17460480085378594</v>
      </c>
      <c r="K24" s="28">
        <f>IFERROR(+VLOOKUP("LDDAF1"&amp;A24,'Main File'!A:O,15,0),0)</f>
        <v>1.2546219114098902</v>
      </c>
    </row>
    <row r="25" spans="1:11" x14ac:dyDescent="0.25">
      <c r="A25" s="9">
        <f t="shared" si="0"/>
        <v>43181</v>
      </c>
      <c r="B25" s="28">
        <f>IFERROR(+VLOOKUP("LDDAF1"&amp;A25,'Main File'!A:O,6,0),0)</f>
        <v>2.250085774438074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0.17461180723306896</v>
      </c>
      <c r="F25" s="28">
        <f>IFERROR(+VLOOKUP("LDDAF1"&amp;A25,'Main File'!A:O,10,0),0)</f>
        <v>2.4246975816711429</v>
      </c>
      <c r="G25" s="28">
        <f>IFERROR(+VLOOKUP("LDDAF1"&amp;A25,'Main File'!A:O,11,0),0)</f>
        <v>1.0800117032675902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0.17460623258993868</v>
      </c>
      <c r="K25" s="28">
        <f>IFERROR(+VLOOKUP("LDDAF1"&amp;A25,'Main File'!A:O,15,0),0)</f>
        <v>1.2546179358575289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2.2500914162717631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0.19801470296927129</v>
      </c>
      <c r="F18" s="28">
        <f>IFERROR(+VLOOKUP("LDDAF2"&amp;A18,'Main File'!A:O,10,0),0)</f>
        <v>2.4481061192410345</v>
      </c>
      <c r="G18" s="28">
        <f>IFERROR(+VLOOKUP("LDDAF2"&amp;A18,'Main File'!A:O,11,0),0)</f>
        <v>1.2200087190210629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0.19800607026749303</v>
      </c>
      <c r="K18" s="28">
        <f>IFERROR(+VLOOKUP("LDDAF2"&amp;A18,'Main File'!A:O,15,0),0)</f>
        <v>1.418014789288556</v>
      </c>
    </row>
    <row r="19" spans="1:11" x14ac:dyDescent="0.25">
      <c r="A19" s="9">
        <f t="shared" si="0"/>
        <v>43175</v>
      </c>
      <c r="B19" s="28">
        <f>IFERROR(+VLOOKUP("LDDAF2"&amp;A19,'Main File'!A:O,6,0),0)</f>
        <v>2.2500890699316121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0.1980126729337878</v>
      </c>
      <c r="F19" s="28">
        <f>IFERROR(+VLOOKUP("LDDAF2"&amp;A19,'Main File'!A:O,10,0),0)</f>
        <v>2.4481017428653997</v>
      </c>
      <c r="G19" s="28">
        <f>IFERROR(+VLOOKUP("LDDAF2"&amp;A19,'Main File'!A:O,11,0),0)</f>
        <v>1.2200115938711711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0.19800638376635252</v>
      </c>
      <c r="K19" s="28">
        <f>IFERROR(+VLOOKUP("LDDAF2"&amp;A19,'Main File'!A:O,15,0),0)</f>
        <v>1.4180179776375237</v>
      </c>
    </row>
    <row r="20" spans="1:11" x14ac:dyDescent="0.25">
      <c r="A20" s="9">
        <f t="shared" si="0"/>
        <v>43176</v>
      </c>
      <c r="B20" s="28">
        <f>IFERROR(+VLOOKUP("LDDAF2"&amp;A20,'Main File'!A:O,6,0),0)</f>
        <v>2.2500902726756893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0.19801400640714603</v>
      </c>
      <c r="F20" s="28">
        <f>IFERROR(+VLOOKUP("LDDAF2"&amp;A20,'Main File'!A:O,10,0),0)</f>
        <v>2.4481042790828353</v>
      </c>
      <c r="G20" s="28">
        <f>IFERROR(+VLOOKUP("LDDAF2"&amp;A20,'Main File'!A:O,11,0),0)</f>
        <v>1.2200113021216819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0.19800748194025336</v>
      </c>
      <c r="K20" s="28">
        <f>IFERROR(+VLOOKUP("LDDAF2"&amp;A20,'Main File'!A:O,15,0),0)</f>
        <v>1.4180187840619352</v>
      </c>
    </row>
    <row r="21" spans="1:11" x14ac:dyDescent="0.25">
      <c r="A21" s="9">
        <f t="shared" si="0"/>
        <v>43177</v>
      </c>
      <c r="B21" s="28">
        <f>IFERROR(+VLOOKUP("LDDAF2"&amp;A21,'Main File'!A:O,6,0),0)</f>
        <v>2.2500877343684049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0.1980120635186145</v>
      </c>
      <c r="F21" s="28">
        <f>IFERROR(+VLOOKUP("LDDAF2"&amp;A21,'Main File'!A:O,10,0),0)</f>
        <v>2.4480997978870196</v>
      </c>
      <c r="G21" s="28">
        <f>IFERROR(+VLOOKUP("LDDAF2"&amp;A21,'Main File'!A:O,11,0),0)</f>
        <v>1.2200178974216669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0.19800853411282496</v>
      </c>
      <c r="K21" s="28">
        <f>IFERROR(+VLOOKUP("LDDAF2"&amp;A21,'Main File'!A:O,15,0),0)</f>
        <v>1.4180264315344919</v>
      </c>
    </row>
    <row r="22" spans="1:11" x14ac:dyDescent="0.25">
      <c r="A22" s="9">
        <f t="shared" si="0"/>
        <v>43178</v>
      </c>
      <c r="B22" s="28">
        <f>IFERROR(+VLOOKUP("LDDAF2"&amp;A22,'Main File'!A:O,6,0),0)</f>
        <v>2.2500880873216946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0.19801688708223539</v>
      </c>
      <c r="F22" s="28">
        <f>IFERROR(+VLOOKUP("LDDAF2"&amp;A22,'Main File'!A:O,10,0),0)</f>
        <v>2.4481049744039298</v>
      </c>
      <c r="G22" s="28">
        <f>IFERROR(+VLOOKUP("LDDAF2"&amp;A22,'Main File'!A:O,11,0),0)</f>
        <v>1.220013247180789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0.19800182548892079</v>
      </c>
      <c r="K22" s="28">
        <f>IFERROR(+VLOOKUP("LDDAF2"&amp;A22,'Main File'!A:O,15,0),0)</f>
        <v>1.4180150726697098</v>
      </c>
    </row>
    <row r="23" spans="1:11" x14ac:dyDescent="0.25">
      <c r="A23" s="9">
        <f t="shared" si="0"/>
        <v>43179</v>
      </c>
      <c r="B23" s="28">
        <f>IFERROR(+VLOOKUP("LDDAF2"&amp;A23,'Main File'!A:O,6,0),0)</f>
        <v>2.2500919254464757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0.19801416361282706</v>
      </c>
      <c r="F23" s="28">
        <f>IFERROR(+VLOOKUP("LDDAF2"&amp;A23,'Main File'!A:O,10,0),0)</f>
        <v>2.4481060890593027</v>
      </c>
      <c r="G23" s="28">
        <f>IFERROR(+VLOOKUP("LDDAF2"&amp;A23,'Main File'!A:O,11,0),0)</f>
        <v>1.2200095669999627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0.19800689838784993</v>
      </c>
      <c r="K23" s="28">
        <f>IFERROR(+VLOOKUP("LDDAF2"&amp;A23,'Main File'!A:O,15,0),0)</f>
        <v>1.4180164653878127</v>
      </c>
    </row>
    <row r="24" spans="1:11" x14ac:dyDescent="0.25">
      <c r="A24" s="9">
        <f t="shared" si="0"/>
        <v>43180</v>
      </c>
      <c r="B24" s="28">
        <f>IFERROR(+VLOOKUP("LDDAF2"&amp;A24,'Main File'!A:O,6,0),0)</f>
        <v>2.2500903126669232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0.19801289191603411</v>
      </c>
      <c r="F24" s="28">
        <f>IFERROR(+VLOOKUP("LDDAF2"&amp;A24,'Main File'!A:O,10,0),0)</f>
        <v>2.4481032045829574</v>
      </c>
      <c r="G24" s="28">
        <f>IFERROR(+VLOOKUP("LDDAF2"&amp;A24,'Main File'!A:O,11,0),0)</f>
        <v>1.2200109157239682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0.19800611947177918</v>
      </c>
      <c r="K24" s="28">
        <f>IFERROR(+VLOOKUP("LDDAF2"&amp;A24,'Main File'!A:O,15,0),0)</f>
        <v>1.4180170351957475</v>
      </c>
    </row>
    <row r="25" spans="1:11" x14ac:dyDescent="0.25">
      <c r="A25" s="9">
        <f t="shared" si="0"/>
        <v>43181</v>
      </c>
      <c r="B25" s="28">
        <f>IFERROR(+VLOOKUP("LDDAF2"&amp;A25,'Main File'!A:O,6,0),0)</f>
        <v>2.2500891961162917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0.19801366066649115</v>
      </c>
      <c r="F25" s="28">
        <f>IFERROR(+VLOOKUP("LDDAF2"&amp;A25,'Main File'!A:O,10,0),0)</f>
        <v>2.4481028567827829</v>
      </c>
      <c r="G25" s="28">
        <f>IFERROR(+VLOOKUP("LDDAF2"&amp;A25,'Main File'!A:O,11,0),0)</f>
        <v>1.2200137114866116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0.19800550534016123</v>
      </c>
      <c r="K25" s="28">
        <f>IFERROR(+VLOOKUP("LDDAF2"&amp;A25,'Main File'!A:O,15,0),0)</f>
        <v>1.4180192168267729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2.2500857435672379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0.19621630228049122</v>
      </c>
      <c r="F18" s="28">
        <f>IFERROR(+VLOOKUP("LDDAF3"&amp;A18,'Main File'!A:O,10,0),0)</f>
        <v>2.4463020458477289</v>
      </c>
      <c r="G18" s="28">
        <f>IFERROR(+VLOOKUP("LDDAF3"&amp;A18,'Main File'!A:O,11,0),0)</f>
        <v>1.2300201343572192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0.19620276293278982</v>
      </c>
      <c r="K18" s="28">
        <f>IFERROR(+VLOOKUP("LDDAF3"&amp;A18,'Main File'!A:O,15,0),0)</f>
        <v>1.4262228972900091</v>
      </c>
    </row>
    <row r="19" spans="1:11" x14ac:dyDescent="0.25">
      <c r="A19" s="9">
        <f t="shared" si="0"/>
        <v>43175</v>
      </c>
      <c r="B19" s="28">
        <f>IFERROR(+VLOOKUP("LDDAF3"&amp;A19,'Main File'!A:O,6,0),0)</f>
        <v>2.2500855378754636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0.19621167395265265</v>
      </c>
      <c r="F19" s="28">
        <f>IFERROR(+VLOOKUP("LDDAF3"&amp;A19,'Main File'!A:O,10,0),0)</f>
        <v>2.4462972118281163</v>
      </c>
      <c r="G19" s="28">
        <f>IFERROR(+VLOOKUP("LDDAF3"&amp;A19,'Main File'!A:O,11,0),0)</f>
        <v>1.2300185003697135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0.19620869872619748</v>
      </c>
      <c r="K19" s="28">
        <f>IFERROR(+VLOOKUP("LDDAF3"&amp;A19,'Main File'!A:O,15,0),0)</f>
        <v>1.426227199095911</v>
      </c>
    </row>
    <row r="20" spans="1:11" x14ac:dyDescent="0.25">
      <c r="A20" s="9">
        <f t="shared" si="0"/>
        <v>43176</v>
      </c>
      <c r="B20" s="28">
        <f>IFERROR(+VLOOKUP("LDDAF3"&amp;A20,'Main File'!A:O,6,0),0)</f>
        <v>2.2500885805697131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0.19621429955063588</v>
      </c>
      <c r="F20" s="28">
        <f>IFERROR(+VLOOKUP("LDDAF3"&amp;A20,'Main File'!A:O,10,0),0)</f>
        <v>2.4463028801203488</v>
      </c>
      <c r="G20" s="28">
        <f>IFERROR(+VLOOKUP("LDDAF3"&amp;A20,'Main File'!A:O,11,0),0)</f>
        <v>1.2300193244037692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0.19620888088762861</v>
      </c>
      <c r="K20" s="28">
        <f>IFERROR(+VLOOKUP("LDDAF3"&amp;A20,'Main File'!A:O,15,0),0)</f>
        <v>1.4262282052913977</v>
      </c>
    </row>
    <row r="21" spans="1:11" x14ac:dyDescent="0.25">
      <c r="A21" s="9">
        <f t="shared" si="0"/>
        <v>43177</v>
      </c>
      <c r="B21" s="28">
        <f>IFERROR(+VLOOKUP("LDDAF3"&amp;A21,'Main File'!A:O,6,0),0)</f>
        <v>2.2500868261702878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0.19621232134638422</v>
      </c>
      <c r="F21" s="28">
        <f>IFERROR(+VLOOKUP("LDDAF3"&amp;A21,'Main File'!A:O,10,0),0)</f>
        <v>2.446299147516672</v>
      </c>
      <c r="G21" s="28">
        <f>IFERROR(+VLOOKUP("LDDAF3"&amp;A21,'Main File'!A:O,11,0),0)</f>
        <v>1.2300158291911854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0.19620904376686038</v>
      </c>
      <c r="K21" s="28">
        <f>IFERROR(+VLOOKUP("LDDAF3"&amp;A21,'Main File'!A:O,15,0),0)</f>
        <v>1.4262248729580458</v>
      </c>
    </row>
    <row r="22" spans="1:11" x14ac:dyDescent="0.25">
      <c r="A22" s="9">
        <f t="shared" si="0"/>
        <v>43178</v>
      </c>
      <c r="B22" s="28">
        <f>IFERROR(+VLOOKUP("LDDAF3"&amp;A22,'Main File'!A:O,6,0),0)</f>
        <v>2.2500881885491277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0.19621327902978211</v>
      </c>
      <c r="F22" s="28">
        <f>IFERROR(+VLOOKUP("LDDAF3"&amp;A22,'Main File'!A:O,10,0),0)</f>
        <v>2.4463014675789099</v>
      </c>
      <c r="G22" s="28">
        <f>IFERROR(+VLOOKUP("LDDAF3"&amp;A22,'Main File'!A:O,11,0),0)</f>
        <v>1.2300172404220555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0.19621003800884582</v>
      </c>
      <c r="K22" s="28">
        <f>IFERROR(+VLOOKUP("LDDAF3"&amp;A22,'Main File'!A:O,15,0),0)</f>
        <v>1.4262272784309014</v>
      </c>
    </row>
    <row r="23" spans="1:11" x14ac:dyDescent="0.25">
      <c r="A23" s="9">
        <f t="shared" si="0"/>
        <v>43179</v>
      </c>
      <c r="B23" s="28">
        <f>IFERROR(+VLOOKUP("LDDAF3"&amp;A23,'Main File'!A:O,6,0),0)</f>
        <v>2.2500887502185929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0.19621321837877828</v>
      </c>
      <c r="F23" s="28">
        <f>IFERROR(+VLOOKUP("LDDAF3"&amp;A23,'Main File'!A:O,10,0),0)</f>
        <v>2.4463019685973713</v>
      </c>
      <c r="G23" s="28">
        <f>IFERROR(+VLOOKUP("LDDAF3"&amp;A23,'Main File'!A:O,11,0),0)</f>
        <v>1.230020121995081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0.19621143059433557</v>
      </c>
      <c r="K23" s="28">
        <f>IFERROR(+VLOOKUP("LDDAF3"&amp;A23,'Main File'!A:O,15,0),0)</f>
        <v>1.4262315525894167</v>
      </c>
    </row>
    <row r="24" spans="1:11" x14ac:dyDescent="0.25">
      <c r="A24" s="9">
        <f t="shared" si="0"/>
        <v>43180</v>
      </c>
      <c r="B24" s="28">
        <f>IFERROR(+VLOOKUP("LDDAF3"&amp;A24,'Main File'!A:O,6,0),0)</f>
        <v>2.2500897573917138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0.19621122007133709</v>
      </c>
      <c r="F24" s="28">
        <f>IFERROR(+VLOOKUP("LDDAF3"&amp;A24,'Main File'!A:O,10,0),0)</f>
        <v>2.4463009774630509</v>
      </c>
      <c r="G24" s="28">
        <f>IFERROR(+VLOOKUP("LDDAF3"&amp;A24,'Main File'!A:O,11,0),0)</f>
        <v>1.2300150570256474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0.19621005143422399</v>
      </c>
      <c r="K24" s="28">
        <f>IFERROR(+VLOOKUP("LDDAF3"&amp;A24,'Main File'!A:O,15,0),0)</f>
        <v>1.4262251084598714</v>
      </c>
    </row>
    <row r="25" spans="1:11" x14ac:dyDescent="0.25">
      <c r="A25" s="9">
        <f t="shared" si="0"/>
        <v>43181</v>
      </c>
      <c r="B25" s="28">
        <f>IFERROR(+VLOOKUP("LDDAF3"&amp;A25,'Main File'!A:O,6,0),0)</f>
        <v>2.2500881666887915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0.19621163488919421</v>
      </c>
      <c r="F25" s="28">
        <f>IFERROR(+VLOOKUP("LDDAF3"&amp;A25,'Main File'!A:O,10,0),0)</f>
        <v>2.4462998015779855</v>
      </c>
      <c r="G25" s="28">
        <f>IFERROR(+VLOOKUP("LDDAF3"&amp;A25,'Main File'!A:O,11,0),0)</f>
        <v>1.2300185872629594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0.19621006766749383</v>
      </c>
      <c r="K25" s="28">
        <f>IFERROR(+VLOOKUP("LDDAF3"&amp;A25,'Main File'!A:O,15,0),0)</f>
        <v>1.4262286549304533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0.25000096277312445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2.7000293221742071E-2</v>
      </c>
      <c r="F18" s="28">
        <f>IFERROR(+VLOOKUP("LDGETF"&amp;A18,'Main File'!A:O,10,0),0)</f>
        <v>0.27700125599486652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0.25000056650699215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2.7000678128168597E-2</v>
      </c>
      <c r="F19" s="28">
        <f>IFERROR(+VLOOKUP("LDGETF"&amp;A19,'Main File'!A:O,10,0),0)</f>
        <v>0.27700124463516074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0.25000061880520136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2.7000381450761706E-2</v>
      </c>
      <c r="F20" s="28">
        <f>IFERROR(+VLOOKUP("LDGETF"&amp;A20,'Main File'!A:O,10,0),0)</f>
        <v>0.27700100025596308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0.25000119616564587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2.7000085727485499E-2</v>
      </c>
      <c r="F21" s="28">
        <f>IFERROR(+VLOOKUP("LDGETF"&amp;A21,'Main File'!A:O,10,0),0)</f>
        <v>0.27700128189313139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0.25000040492877018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2.7000433810041465E-2</v>
      </c>
      <c r="F22" s="28">
        <f>IFERROR(+VLOOKUP("LDGETF"&amp;A22,'Main File'!A:O,10,0),0)</f>
        <v>0.27700083873881165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0.24999962770386155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2.7000393641657325E-2</v>
      </c>
      <c r="F23" s="28">
        <f>IFERROR(+VLOOKUP("LDGETF"&amp;A23,'Main File'!A:O,10,0),0)</f>
        <v>0.27700002134551888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0.25000129098965834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2.7000427425917149E-2</v>
      </c>
      <c r="F24" s="28">
        <f>IFERROR(+VLOOKUP("LDGETF"&amp;A24,'Main File'!A:O,10,0),0)</f>
        <v>0.27700171841557547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0.25000147491228808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2.6999842740646696E-2</v>
      </c>
      <c r="F25" s="28">
        <f>IFERROR(+VLOOKUP("LDGETF"&amp;A25,'Main File'!A:O,10,0),0)</f>
        <v>0.27700131765293479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2.2500993101823301</v>
      </c>
      <c r="C18" s="28">
        <f>IFERROR(+VLOOKUP("LDGSEC"&amp;A18,'Main File'!A:O,7,0),0)</f>
        <v>0</v>
      </c>
      <c r="D18" s="28">
        <f>IFERROR(+VLOOKUP("LDGSEC"&amp;A18,'Main File'!A:O,8,0),0)</f>
        <v>0.2</v>
      </c>
      <c r="E18" s="28">
        <f>IFERROR(+VLOOKUP("LDGSEC"&amp;A18,'Main File'!A:O,9,0),0)</f>
        <v>0.27542016776695144</v>
      </c>
      <c r="F18" s="28">
        <f>IFERROR(+VLOOKUP("LDGSEC"&amp;A18,'Main File'!A:O,10,0),0)</f>
        <v>2.7255194779492817</v>
      </c>
      <c r="G18" s="28">
        <f>IFERROR(+VLOOKUP("LDGSEC"&amp;A18,'Main File'!A:O,11,0),0)</f>
        <v>1.3471707461812725</v>
      </c>
      <c r="H18" s="28">
        <f>IFERROR(+VLOOKUP("LDGSEC"&amp;A18,'Main File'!A:O,12,0),0)</f>
        <v>0</v>
      </c>
      <c r="I18" s="28">
        <f>IFERROR(+VLOOKUP("LDGSEC"&amp;A18,'Main File'!A:O,13,0),0)</f>
        <v>0.2</v>
      </c>
      <c r="J18" s="28">
        <f>IFERROR(+VLOOKUP("LDGSEC"&amp;A18,'Main File'!A:O,14,0),0)</f>
        <v>0.27130013525840202</v>
      </c>
      <c r="K18" s="28">
        <f>IFERROR(+VLOOKUP("LDGSEC"&amp;A18,'Main File'!A:O,15,0),0)</f>
        <v>1.8184708814396746</v>
      </c>
    </row>
    <row r="19" spans="1:11" x14ac:dyDescent="0.25">
      <c r="A19" s="9">
        <f t="shared" si="0"/>
        <v>43175</v>
      </c>
      <c r="B19" s="28">
        <f>IFERROR(+VLOOKUP("LDGSEC"&amp;A19,'Main File'!A:O,6,0),0)</f>
        <v>2.2500987506637005</v>
      </c>
      <c r="C19" s="28">
        <f>IFERROR(+VLOOKUP("LDGSEC"&amp;A19,'Main File'!A:O,7,0),0)</f>
        <v>0</v>
      </c>
      <c r="D19" s="28">
        <f>IFERROR(+VLOOKUP("LDGSEC"&amp;A19,'Main File'!A:O,8,0),0)</f>
        <v>0.2</v>
      </c>
      <c r="E19" s="28">
        <f>IFERROR(+VLOOKUP("LDGSEC"&amp;A19,'Main File'!A:O,9,0),0)</f>
        <v>0.27541819372909637</v>
      </c>
      <c r="F19" s="28">
        <f>IFERROR(+VLOOKUP("LDGSEC"&amp;A19,'Main File'!A:O,10,0),0)</f>
        <v>2.7255169443927971</v>
      </c>
      <c r="G19" s="28">
        <f>IFERROR(+VLOOKUP("LDGSEC"&amp;A19,'Main File'!A:O,11,0),0)</f>
        <v>1.3472010390509377</v>
      </c>
      <c r="H19" s="28">
        <f>IFERROR(+VLOOKUP("LDGSEC"&amp;A19,'Main File'!A:O,12,0),0)</f>
        <v>0</v>
      </c>
      <c r="I19" s="28">
        <f>IFERROR(+VLOOKUP("LDGSEC"&amp;A19,'Main File'!A:O,13,0),0)</f>
        <v>0.2</v>
      </c>
      <c r="J19" s="28">
        <f>IFERROR(+VLOOKUP("LDGSEC"&amp;A19,'Main File'!A:O,14,0),0)</f>
        <v>0.27130674479492023</v>
      </c>
      <c r="K19" s="28">
        <f>IFERROR(+VLOOKUP("LDGSEC"&amp;A19,'Main File'!A:O,15,0),0)</f>
        <v>1.8185077838458579</v>
      </c>
    </row>
    <row r="20" spans="1:11" x14ac:dyDescent="0.25">
      <c r="A20" s="9">
        <f t="shared" si="0"/>
        <v>43176</v>
      </c>
      <c r="B20" s="28">
        <f>IFERROR(+VLOOKUP("LDGSEC"&amp;A20,'Main File'!A:O,6,0),0)</f>
        <v>2.2500991722875319</v>
      </c>
      <c r="C20" s="28">
        <f>IFERROR(+VLOOKUP("LDGSEC"&amp;A20,'Main File'!A:O,7,0),0)</f>
        <v>0</v>
      </c>
      <c r="D20" s="28">
        <f>IFERROR(+VLOOKUP("LDGSEC"&amp;A20,'Main File'!A:O,8,0),0)</f>
        <v>0.2</v>
      </c>
      <c r="E20" s="28">
        <f>IFERROR(+VLOOKUP("LDGSEC"&amp;A20,'Main File'!A:O,9,0),0)</f>
        <v>0.27542010850179716</v>
      </c>
      <c r="F20" s="28">
        <f>IFERROR(+VLOOKUP("LDGSEC"&amp;A20,'Main File'!A:O,10,0),0)</f>
        <v>2.7255192807893294</v>
      </c>
      <c r="G20" s="28">
        <f>IFERROR(+VLOOKUP("LDGSEC"&amp;A20,'Main File'!A:O,11,0),0)</f>
        <v>1.3471160312111174</v>
      </c>
      <c r="H20" s="28">
        <f>IFERROR(+VLOOKUP("LDGSEC"&amp;A20,'Main File'!A:O,12,0),0)</f>
        <v>0</v>
      </c>
      <c r="I20" s="28">
        <f>IFERROR(+VLOOKUP("LDGSEC"&amp;A20,'Main File'!A:O,13,0),0)</f>
        <v>0.2</v>
      </c>
      <c r="J20" s="28">
        <f>IFERROR(+VLOOKUP("LDGSEC"&amp;A20,'Main File'!A:O,14,0),0)</f>
        <v>0.27128838681530254</v>
      </c>
      <c r="K20" s="28">
        <f>IFERROR(+VLOOKUP("LDGSEC"&amp;A20,'Main File'!A:O,15,0),0)</f>
        <v>1.8184044180264198</v>
      </c>
    </row>
    <row r="21" spans="1:11" x14ac:dyDescent="0.25">
      <c r="A21" s="9">
        <f t="shared" si="0"/>
        <v>43177</v>
      </c>
      <c r="B21" s="28">
        <f>IFERROR(+VLOOKUP("LDGSEC"&amp;A21,'Main File'!A:O,6,0),0)</f>
        <v>2.2500992742404304</v>
      </c>
      <c r="C21" s="28">
        <f>IFERROR(+VLOOKUP("LDGSEC"&amp;A21,'Main File'!A:O,7,0),0)</f>
        <v>0</v>
      </c>
      <c r="D21" s="28">
        <f>IFERROR(+VLOOKUP("LDGSEC"&amp;A21,'Main File'!A:O,8,0),0)</f>
        <v>0.2</v>
      </c>
      <c r="E21" s="28">
        <f>IFERROR(+VLOOKUP("LDGSEC"&amp;A21,'Main File'!A:O,9,0),0)</f>
        <v>0.27541963528146929</v>
      </c>
      <c r="F21" s="28">
        <f>IFERROR(+VLOOKUP("LDGSEC"&amp;A21,'Main File'!A:O,10,0),0)</f>
        <v>2.7255189095218997</v>
      </c>
      <c r="G21" s="28">
        <f>IFERROR(+VLOOKUP("LDGSEC"&amp;A21,'Main File'!A:O,11,0),0)</f>
        <v>1.3471181474716614</v>
      </c>
      <c r="H21" s="28">
        <f>IFERROR(+VLOOKUP("LDGSEC"&amp;A21,'Main File'!A:O,12,0),0)</f>
        <v>0</v>
      </c>
      <c r="I21" s="28">
        <f>IFERROR(+VLOOKUP("LDGSEC"&amp;A21,'Main File'!A:O,13,0),0)</f>
        <v>0.2</v>
      </c>
      <c r="J21" s="28">
        <f>IFERROR(+VLOOKUP("LDGSEC"&amp;A21,'Main File'!A:O,14,0),0)</f>
        <v>0.27128966336010263</v>
      </c>
      <c r="K21" s="28">
        <f>IFERROR(+VLOOKUP("LDGSEC"&amp;A21,'Main File'!A:O,15,0),0)</f>
        <v>1.8184078108317641</v>
      </c>
    </row>
    <row r="22" spans="1:11" x14ac:dyDescent="0.25">
      <c r="A22" s="9">
        <f t="shared" si="0"/>
        <v>43178</v>
      </c>
      <c r="B22" s="28">
        <f>IFERROR(+VLOOKUP("LDGSEC"&amp;A22,'Main File'!A:O,6,0),0)</f>
        <v>2.2500974720159794</v>
      </c>
      <c r="C22" s="28">
        <f>IFERROR(+VLOOKUP("LDGSEC"&amp;A22,'Main File'!A:O,7,0),0)</f>
        <v>0</v>
      </c>
      <c r="D22" s="28">
        <f>IFERROR(+VLOOKUP("LDGSEC"&amp;A22,'Main File'!A:O,8,0),0)</f>
        <v>0.2</v>
      </c>
      <c r="E22" s="28">
        <f>IFERROR(+VLOOKUP("LDGSEC"&amp;A22,'Main File'!A:O,9,0),0)</f>
        <v>0.27541903388434608</v>
      </c>
      <c r="F22" s="28">
        <f>IFERROR(+VLOOKUP("LDGSEC"&amp;A22,'Main File'!A:O,10,0),0)</f>
        <v>2.7255165059003259</v>
      </c>
      <c r="G22" s="28">
        <f>IFERROR(+VLOOKUP("LDGSEC"&amp;A22,'Main File'!A:O,11,0),0)</f>
        <v>1.3470663836571652</v>
      </c>
      <c r="H22" s="28">
        <f>IFERROR(+VLOOKUP("LDGSEC"&amp;A22,'Main File'!A:O,12,0),0)</f>
        <v>0</v>
      </c>
      <c r="I22" s="28">
        <f>IFERROR(+VLOOKUP("LDGSEC"&amp;A22,'Main File'!A:O,13,0),0)</f>
        <v>0.2</v>
      </c>
      <c r="J22" s="28">
        <f>IFERROR(+VLOOKUP("LDGSEC"&amp;A22,'Main File'!A:O,14,0),0)</f>
        <v>0.27128049405243887</v>
      </c>
      <c r="K22" s="28">
        <f>IFERROR(+VLOOKUP("LDGSEC"&amp;A22,'Main File'!A:O,15,0),0)</f>
        <v>1.8183468777096041</v>
      </c>
    </row>
    <row r="23" spans="1:11" x14ac:dyDescent="0.25">
      <c r="A23" s="9">
        <f t="shared" si="0"/>
        <v>43179</v>
      </c>
      <c r="B23" s="28">
        <f>IFERROR(+VLOOKUP("LDGSEC"&amp;A23,'Main File'!A:O,6,0),0)</f>
        <v>2.2500970869953316</v>
      </c>
      <c r="C23" s="28">
        <f>IFERROR(+VLOOKUP("LDGSEC"&amp;A23,'Main File'!A:O,7,0),0)</f>
        <v>0</v>
      </c>
      <c r="D23" s="28">
        <f>IFERROR(+VLOOKUP("LDGSEC"&amp;A23,'Main File'!A:O,8,0),0)</f>
        <v>0.2</v>
      </c>
      <c r="E23" s="28">
        <f>IFERROR(+VLOOKUP("LDGSEC"&amp;A23,'Main File'!A:O,9,0),0)</f>
        <v>0.27541828546223895</v>
      </c>
      <c r="F23" s="28">
        <f>IFERROR(+VLOOKUP("LDGSEC"&amp;A23,'Main File'!A:O,10,0),0)</f>
        <v>2.7255153724575707</v>
      </c>
      <c r="G23" s="28">
        <f>IFERROR(+VLOOKUP("LDGSEC"&amp;A23,'Main File'!A:O,11,0),0)</f>
        <v>1.3471081684885724</v>
      </c>
      <c r="H23" s="28">
        <f>IFERROR(+VLOOKUP("LDGSEC"&amp;A23,'Main File'!A:O,12,0),0)</f>
        <v>0</v>
      </c>
      <c r="I23" s="28">
        <f>IFERROR(+VLOOKUP("LDGSEC"&amp;A23,'Main File'!A:O,13,0),0)</f>
        <v>0.2</v>
      </c>
      <c r="J23" s="28">
        <f>IFERROR(+VLOOKUP("LDGSEC"&amp;A23,'Main File'!A:O,14,0),0)</f>
        <v>0.2712884559058043</v>
      </c>
      <c r="K23" s="28">
        <f>IFERROR(+VLOOKUP("LDGSEC"&amp;A23,'Main File'!A:O,15,0),0)</f>
        <v>1.8183966243943765</v>
      </c>
    </row>
    <row r="24" spans="1:11" x14ac:dyDescent="0.25">
      <c r="A24" s="9">
        <f t="shared" si="0"/>
        <v>43180</v>
      </c>
      <c r="B24" s="28">
        <f>IFERROR(+VLOOKUP("LDGSEC"&amp;A24,'Main File'!A:O,6,0),0)</f>
        <v>1.8557736514620109</v>
      </c>
      <c r="C24" s="28">
        <f>IFERROR(+VLOOKUP("LDGSEC"&amp;A24,'Main File'!A:O,7,0),0)</f>
        <v>0</v>
      </c>
      <c r="D24" s="28">
        <f>IFERROR(+VLOOKUP("LDGSEC"&amp;A24,'Main File'!A:O,8,0),0)</f>
        <v>0.2</v>
      </c>
      <c r="E24" s="28">
        <f>IFERROR(+VLOOKUP("LDGSEC"&amp;A24,'Main File'!A:O,9,0),0)</f>
        <v>0.20444008000040445</v>
      </c>
      <c r="F24" s="28">
        <f>IFERROR(+VLOOKUP("LDGSEC"&amp;A24,'Main File'!A:O,10,0),0)</f>
        <v>2.2602137314624153</v>
      </c>
      <c r="G24" s="28">
        <f>IFERROR(+VLOOKUP("LDGSEC"&amp;A24,'Main File'!A:O,11,0),0)</f>
        <v>0.95285468154055875</v>
      </c>
      <c r="H24" s="28">
        <f>IFERROR(+VLOOKUP("LDGSEC"&amp;A24,'Main File'!A:O,12,0),0)</f>
        <v>0</v>
      </c>
      <c r="I24" s="28">
        <f>IFERROR(+VLOOKUP("LDGSEC"&amp;A24,'Main File'!A:O,13,0),0)</f>
        <v>0.2</v>
      </c>
      <c r="J24" s="28">
        <f>IFERROR(+VLOOKUP("LDGSEC"&amp;A24,'Main File'!A:O,14,0),0)</f>
        <v>0.20032029742449259</v>
      </c>
      <c r="K24" s="28">
        <f>IFERROR(+VLOOKUP("LDGSEC"&amp;A24,'Main File'!A:O,15,0),0)</f>
        <v>1.3531749789650513</v>
      </c>
    </row>
    <row r="25" spans="1:11" x14ac:dyDescent="0.25">
      <c r="A25" s="9">
        <f t="shared" si="0"/>
        <v>43181</v>
      </c>
      <c r="B25" s="28">
        <f>IFERROR(+VLOOKUP("LDGSEC"&amp;A25,'Main File'!A:O,6,0),0)</f>
        <v>2.250097956187711</v>
      </c>
      <c r="C25" s="28">
        <f>IFERROR(+VLOOKUP("LDGSEC"&amp;A25,'Main File'!A:O,7,0),0)</f>
        <v>0</v>
      </c>
      <c r="D25" s="28">
        <f>IFERROR(+VLOOKUP("LDGSEC"&amp;A25,'Main File'!A:O,8,0),0)</f>
        <v>0.2</v>
      </c>
      <c r="E25" s="28">
        <f>IFERROR(+VLOOKUP("LDGSEC"&amp;A25,'Main File'!A:O,9,0),0)</f>
        <v>0.27541834896287309</v>
      </c>
      <c r="F25" s="28">
        <f>IFERROR(+VLOOKUP("LDGSEC"&amp;A25,'Main File'!A:O,10,0),0)</f>
        <v>2.7255163051505842</v>
      </c>
      <c r="G25" s="28">
        <f>IFERROR(+VLOOKUP("LDGSEC"&amp;A25,'Main File'!A:O,11,0),0)</f>
        <v>1.3471325426839877</v>
      </c>
      <c r="H25" s="28">
        <f>IFERROR(+VLOOKUP("LDGSEC"&amp;A25,'Main File'!A:O,12,0),0)</f>
        <v>0</v>
      </c>
      <c r="I25" s="28">
        <f>IFERROR(+VLOOKUP("LDGSEC"&amp;A25,'Main File'!A:O,13,0),0)</f>
        <v>0.2</v>
      </c>
      <c r="J25" s="28">
        <f>IFERROR(+VLOOKUP("LDGSEC"&amp;A25,'Main File'!A:O,14,0),0)</f>
        <v>0.2712940810335121</v>
      </c>
      <c r="K25" s="28">
        <f>IFERROR(+VLOOKUP("LDGSEC"&amp;A25,'Main File'!A:O,15,0),0)</f>
        <v>1.8184266237174997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1.1300520322120833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6.8403752775613599E-2</v>
      </c>
      <c r="F18" s="28">
        <f>IFERROR(+VLOOKUP("LDINPF"&amp;A18,'Main File'!A:O,10,0),0)</f>
        <v>1.1984557849876969</v>
      </c>
      <c r="G18" s="28">
        <f>IFERROR(+VLOOKUP("LDINPF"&amp;A18,'Main File'!A:O,11,0),0)</f>
        <v>0.47761722785128297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6.7971056002504707E-2</v>
      </c>
      <c r="K18" s="28">
        <f>IFERROR(+VLOOKUP("LDINPF"&amp;A18,'Main File'!A:O,15,0),0)</f>
        <v>0.54558828385378766</v>
      </c>
    </row>
    <row r="19" spans="1:11" x14ac:dyDescent="0.25">
      <c r="A19" s="9">
        <f t="shared" si="0"/>
        <v>43175</v>
      </c>
      <c r="B19" s="28">
        <f>IFERROR(+VLOOKUP("LDINPF"&amp;A19,'Main File'!A:O,6,0),0)</f>
        <v>1.1300681780146904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6.8405073666530244E-2</v>
      </c>
      <c r="F19" s="28">
        <f>IFERROR(+VLOOKUP("LDINPF"&amp;A19,'Main File'!A:O,10,0),0)</f>
        <v>1.1984732516812207</v>
      </c>
      <c r="G19" s="28">
        <f>IFERROR(+VLOOKUP("LDINPF"&amp;A19,'Main File'!A:O,11,0),0)</f>
        <v>0.47759501741139865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6.7966741262428965E-2</v>
      </c>
      <c r="K19" s="28">
        <f>IFERROR(+VLOOKUP("LDINPF"&amp;A19,'Main File'!A:O,15,0),0)</f>
        <v>0.54556175867382761</v>
      </c>
    </row>
    <row r="20" spans="1:11" x14ac:dyDescent="0.25">
      <c r="A20" s="9">
        <f t="shared" si="0"/>
        <v>43176</v>
      </c>
      <c r="B20" s="28">
        <f>IFERROR(+VLOOKUP("LDINPF"&amp;A20,'Main File'!A:O,6,0),0)</f>
        <v>1.130020400149734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6.8401892814500001E-2</v>
      </c>
      <c r="F20" s="28">
        <f>IFERROR(+VLOOKUP("LDINPF"&amp;A20,'Main File'!A:O,10,0),0)</f>
        <v>1.1984222929642341</v>
      </c>
      <c r="G20" s="28">
        <f>IFERROR(+VLOOKUP("LDINPF"&amp;A20,'Main File'!A:O,11,0),0)</f>
        <v>0.47760835488372277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6.7969950433644427E-2</v>
      </c>
      <c r="K20" s="28">
        <f>IFERROR(+VLOOKUP("LDINPF"&amp;A20,'Main File'!A:O,15,0),0)</f>
        <v>0.54557830531736717</v>
      </c>
    </row>
    <row r="21" spans="1:11" x14ac:dyDescent="0.25">
      <c r="A21" s="9">
        <f t="shared" si="0"/>
        <v>43177</v>
      </c>
      <c r="B21" s="28">
        <f>IFERROR(+VLOOKUP("LDINPF"&amp;A21,'Main File'!A:O,6,0),0)</f>
        <v>1.1300214168732574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6.8402212010931218E-2</v>
      </c>
      <c r="F21" s="28">
        <f>IFERROR(+VLOOKUP("LDINPF"&amp;A21,'Main File'!A:O,10,0),0)</f>
        <v>1.1984236288841887</v>
      </c>
      <c r="G21" s="28">
        <f>IFERROR(+VLOOKUP("LDINPF"&amp;A21,'Main File'!A:O,11,0),0)</f>
        <v>0.47760814628196363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6.7969963577930975E-2</v>
      </c>
      <c r="K21" s="28">
        <f>IFERROR(+VLOOKUP("LDINPF"&amp;A21,'Main File'!A:O,15,0),0)</f>
        <v>0.54557810985989463</v>
      </c>
    </row>
    <row r="22" spans="1:11" x14ac:dyDescent="0.25">
      <c r="A22" s="9">
        <f t="shared" si="0"/>
        <v>43178</v>
      </c>
      <c r="B22" s="28">
        <f>IFERROR(+VLOOKUP("LDINPF"&amp;A22,'Main File'!A:O,6,0),0)</f>
        <v>1.130065189596601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6.8404436173232261E-2</v>
      </c>
      <c r="F22" s="28">
        <f>IFERROR(+VLOOKUP("LDINPF"&amp;A22,'Main File'!A:O,10,0),0)</f>
        <v>1.1984696257698333</v>
      </c>
      <c r="G22" s="28">
        <f>IFERROR(+VLOOKUP("LDINPF"&amp;A22,'Main File'!A:O,11,0),0)</f>
        <v>0.47763805751152977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6.7974821555998433E-2</v>
      </c>
      <c r="K22" s="28">
        <f>IFERROR(+VLOOKUP("LDINPF"&amp;A22,'Main File'!A:O,15,0),0)</f>
        <v>0.5456128790675282</v>
      </c>
    </row>
    <row r="23" spans="1:11" x14ac:dyDescent="0.25">
      <c r="A23" s="9">
        <f t="shared" si="0"/>
        <v>43179</v>
      </c>
      <c r="B23" s="28">
        <f>IFERROR(+VLOOKUP("LDINPF"&amp;A23,'Main File'!A:O,6,0),0)</f>
        <v>1.1300664333495363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6.8405163148053283E-2</v>
      </c>
      <c r="F23" s="28">
        <f>IFERROR(+VLOOKUP("LDINPF"&amp;A23,'Main File'!A:O,10,0),0)</f>
        <v>1.1984715964975896</v>
      </c>
      <c r="G23" s="28">
        <f>IFERROR(+VLOOKUP("LDINPF"&amp;A23,'Main File'!A:O,11,0),0)</f>
        <v>0.47761454296726263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6.7970789424645545E-2</v>
      </c>
      <c r="K23" s="28">
        <f>IFERROR(+VLOOKUP("LDINPF"&amp;A23,'Main File'!A:O,15,0),0)</f>
        <v>0.54558533239190821</v>
      </c>
    </row>
    <row r="24" spans="1:11" x14ac:dyDescent="0.25">
      <c r="A24" s="9">
        <f t="shared" si="0"/>
        <v>43180</v>
      </c>
      <c r="B24" s="28">
        <f>IFERROR(+VLOOKUP("LDINPF"&amp;A24,'Main File'!A:O,6,0),0)</f>
        <v>1.0752147822141889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5.853594571742441E-2</v>
      </c>
      <c r="F24" s="28">
        <f>IFERROR(+VLOOKUP("LDINPF"&amp;A24,'Main File'!A:O,10,0),0)</f>
        <v>1.1337507279316132</v>
      </c>
      <c r="G24" s="28">
        <f>IFERROR(+VLOOKUP("LDINPF"&amp;A24,'Main File'!A:O,11,0),0)</f>
        <v>0.42274779269159413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5.8095043273447847E-2</v>
      </c>
      <c r="K24" s="28">
        <f>IFERROR(+VLOOKUP("LDINPF"&amp;A24,'Main File'!A:O,15,0),0)</f>
        <v>0.48084283596504196</v>
      </c>
    </row>
    <row r="25" spans="1:11" x14ac:dyDescent="0.25">
      <c r="A25" s="9">
        <f t="shared" si="0"/>
        <v>43181</v>
      </c>
      <c r="B25" s="28">
        <f>IFERROR(+VLOOKUP("LDINPF"&amp;A25,'Main File'!A:O,6,0),0)</f>
        <v>1.130045315913536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6.8404105988246713E-2</v>
      </c>
      <c r="F25" s="28">
        <f>IFERROR(+VLOOKUP("LDINPF"&amp;A25,'Main File'!A:O,10,0),0)</f>
        <v>1.1984494219017827</v>
      </c>
      <c r="G25" s="28">
        <f>IFERROR(+VLOOKUP("LDINPF"&amp;A25,'Main File'!A:O,11,0),0)</f>
        <v>0.47756335166649683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6.796112898222316E-2</v>
      </c>
      <c r="K25" s="28">
        <f>IFERROR(+VLOOKUP("LDINPF"&amp;A25,'Main File'!A:O,15,0),0)</f>
        <v>0.54552448064871994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2.2369790758796357</v>
      </c>
      <c r="C18" s="28">
        <f>IFERROR(+VLOOKUP("LDMIPF"&amp;A18,'Main File'!A:O,7,0),0)</f>
        <v>-1.3106275939576046</v>
      </c>
      <c r="D18" s="28">
        <f>IFERROR(+VLOOKUP("LDMIPF"&amp;A18,'Main File'!A:O,8,0),0)</f>
        <v>0.2</v>
      </c>
      <c r="E18" s="28">
        <f>IFERROR(+VLOOKUP("LDMIPF"&amp;A18,'Main File'!A:O,9,0),0)</f>
        <v>0.32706749053714701</v>
      </c>
      <c r="F18" s="28">
        <f>IFERROR(+VLOOKUP("LDMIPF"&amp;A18,'Main File'!A:O,10,0),0)</f>
        <v>1.4534189724591782</v>
      </c>
      <c r="G18" s="28">
        <f>IFERROR(+VLOOKUP("LDMIPF"&amp;A18,'Main File'!A:O,11,0),0)</f>
        <v>1.5379014928475818</v>
      </c>
      <c r="H18" s="28">
        <f>IFERROR(+VLOOKUP("LDMIPF"&amp;A18,'Main File'!A:O,12,0),0)</f>
        <v>0</v>
      </c>
      <c r="I18" s="28">
        <f>IFERROR(+VLOOKUP("LDMIPF"&amp;A18,'Main File'!A:O,13,0),0)</f>
        <v>0.2</v>
      </c>
      <c r="J18" s="28">
        <f>IFERROR(+VLOOKUP("LDMIPF"&amp;A18,'Main File'!A:O,14,0),0)</f>
        <v>0.3020465728300164</v>
      </c>
      <c r="K18" s="28">
        <f>IFERROR(+VLOOKUP("LDMIPF"&amp;A18,'Main File'!A:O,15,0),0)</f>
        <v>2.0399480656775983</v>
      </c>
    </row>
    <row r="19" spans="1:11" x14ac:dyDescent="0.25">
      <c r="A19" s="9">
        <f t="shared" si="0"/>
        <v>43175</v>
      </c>
      <c r="B19" s="28">
        <f>IFERROR(+VLOOKUP("LDMIPF"&amp;A19,'Main File'!A:O,6,0),0)</f>
        <v>2.2371589437434842</v>
      </c>
      <c r="C19" s="28">
        <f>IFERROR(+VLOOKUP("LDMIPF"&amp;A19,'Main File'!A:O,7,0),0)</f>
        <v>-1.3114393040688324</v>
      </c>
      <c r="D19" s="28">
        <f>IFERROR(+VLOOKUP("LDMIPF"&amp;A19,'Main File'!A:O,8,0),0)</f>
        <v>0.2</v>
      </c>
      <c r="E19" s="28">
        <f>IFERROR(+VLOOKUP("LDMIPF"&amp;A19,'Main File'!A:O,9,0),0)</f>
        <v>0.32709994061473613</v>
      </c>
      <c r="F19" s="28">
        <f>IFERROR(+VLOOKUP("LDMIPF"&amp;A19,'Main File'!A:O,10,0),0)</f>
        <v>1.452819580289388</v>
      </c>
      <c r="G19" s="28">
        <f>IFERROR(+VLOOKUP("LDMIPF"&amp;A19,'Main File'!A:O,11,0),0)</f>
        <v>1.5376889550670954</v>
      </c>
      <c r="H19" s="28">
        <f>IFERROR(+VLOOKUP("LDMIPF"&amp;A19,'Main File'!A:O,12,0),0)</f>
        <v>0</v>
      </c>
      <c r="I19" s="28">
        <f>IFERROR(+VLOOKUP("LDMIPF"&amp;A19,'Main File'!A:O,13,0),0)</f>
        <v>0.2</v>
      </c>
      <c r="J19" s="28">
        <f>IFERROR(+VLOOKUP("LDMIPF"&amp;A19,'Main File'!A:O,14,0),0)</f>
        <v>0.30200237292486026</v>
      </c>
      <c r="K19" s="28">
        <f>IFERROR(+VLOOKUP("LDMIPF"&amp;A19,'Main File'!A:O,15,0),0)</f>
        <v>2.0396913279919557</v>
      </c>
    </row>
    <row r="20" spans="1:11" x14ac:dyDescent="0.25">
      <c r="A20" s="9">
        <f t="shared" si="0"/>
        <v>43176</v>
      </c>
      <c r="B20" s="28">
        <f>IFERROR(+VLOOKUP("LDMIPF"&amp;A20,'Main File'!A:O,6,0),0)</f>
        <v>2.2370959326666719</v>
      </c>
      <c r="C20" s="28">
        <f>IFERROR(+VLOOKUP("LDMIPF"&amp;A20,'Main File'!A:O,7,0),0)</f>
        <v>-1.3110728093378079</v>
      </c>
      <c r="D20" s="28">
        <f>IFERROR(+VLOOKUP("LDMIPF"&amp;A20,'Main File'!A:O,8,0),0)</f>
        <v>0.2</v>
      </c>
      <c r="E20" s="28">
        <f>IFERROR(+VLOOKUP("LDMIPF"&amp;A20,'Main File'!A:O,9,0),0)</f>
        <v>0.32708869202698382</v>
      </c>
      <c r="F20" s="28">
        <f>IFERROR(+VLOOKUP("LDMIPF"&amp;A20,'Main File'!A:O,10,0),0)</f>
        <v>1.4531118153558478</v>
      </c>
      <c r="G20" s="28">
        <f>IFERROR(+VLOOKUP("LDMIPF"&amp;A20,'Main File'!A:O,11,0),0)</f>
        <v>1.5378223670700415</v>
      </c>
      <c r="H20" s="28">
        <f>IFERROR(+VLOOKUP("LDMIPF"&amp;A20,'Main File'!A:O,12,0),0)</f>
        <v>0</v>
      </c>
      <c r="I20" s="28">
        <f>IFERROR(+VLOOKUP("LDMIPF"&amp;A20,'Main File'!A:O,13,0),0)</f>
        <v>0.2</v>
      </c>
      <c r="J20" s="28">
        <f>IFERROR(+VLOOKUP("LDMIPF"&amp;A20,'Main File'!A:O,14,0),0)</f>
        <v>0.30202401002135387</v>
      </c>
      <c r="K20" s="28">
        <f>IFERROR(+VLOOKUP("LDMIPF"&amp;A20,'Main File'!A:O,15,0),0)</f>
        <v>2.0398463770913953</v>
      </c>
    </row>
    <row r="21" spans="1:11" x14ac:dyDescent="0.25">
      <c r="A21" s="9">
        <f t="shared" si="0"/>
        <v>43177</v>
      </c>
      <c r="B21" s="28">
        <f>IFERROR(+VLOOKUP("LDMIPF"&amp;A21,'Main File'!A:O,6,0),0)</f>
        <v>2.2370679777743754</v>
      </c>
      <c r="C21" s="28">
        <f>IFERROR(+VLOOKUP("LDMIPF"&amp;A21,'Main File'!A:O,7,0),0)</f>
        <v>-1.3109159191747579</v>
      </c>
      <c r="D21" s="28">
        <f>IFERROR(+VLOOKUP("LDMIPF"&amp;A21,'Main File'!A:O,8,0),0)</f>
        <v>0.2</v>
      </c>
      <c r="E21" s="28">
        <f>IFERROR(+VLOOKUP("LDMIPF"&amp;A21,'Main File'!A:O,9,0),0)</f>
        <v>0.32708251097183355</v>
      </c>
      <c r="F21" s="28">
        <f>IFERROR(+VLOOKUP("LDMIPF"&amp;A21,'Main File'!A:O,10,0),0)</f>
        <v>1.453234569571451</v>
      </c>
      <c r="G21" s="28">
        <f>IFERROR(+VLOOKUP("LDMIPF"&amp;A21,'Main File'!A:O,11,0),0)</f>
        <v>1.5378066148738627</v>
      </c>
      <c r="H21" s="28">
        <f>IFERROR(+VLOOKUP("LDMIPF"&amp;A21,'Main File'!A:O,12,0),0)</f>
        <v>0</v>
      </c>
      <c r="I21" s="28">
        <f>IFERROR(+VLOOKUP("LDMIPF"&amp;A21,'Main File'!A:O,13,0),0)</f>
        <v>0.2</v>
      </c>
      <c r="J21" s="28">
        <f>IFERROR(+VLOOKUP("LDMIPF"&amp;A21,'Main File'!A:O,14,0),0)</f>
        <v>0.30202922809009386</v>
      </c>
      <c r="K21" s="28">
        <f>IFERROR(+VLOOKUP("LDMIPF"&amp;A21,'Main File'!A:O,15,0),0)</f>
        <v>2.0398358429639565</v>
      </c>
    </row>
    <row r="22" spans="1:11" x14ac:dyDescent="0.25">
      <c r="A22" s="9">
        <f t="shared" si="0"/>
        <v>43178</v>
      </c>
      <c r="B22" s="28">
        <f>IFERROR(+VLOOKUP("LDMIPF"&amp;A22,'Main File'!A:O,6,0),0)</f>
        <v>2.2378207962376715</v>
      </c>
      <c r="C22" s="28">
        <f>IFERROR(+VLOOKUP("LDMIPF"&amp;A22,'Main File'!A:O,7,0),0)</f>
        <v>-1.315073250915995</v>
      </c>
      <c r="D22" s="28">
        <f>IFERROR(+VLOOKUP("LDMIPF"&amp;A22,'Main File'!A:O,8,0),0)</f>
        <v>0.2</v>
      </c>
      <c r="E22" s="28">
        <f>IFERROR(+VLOOKUP("LDMIPF"&amp;A22,'Main File'!A:O,9,0),0)</f>
        <v>0.32721878070420518</v>
      </c>
      <c r="F22" s="28">
        <f>IFERROR(+VLOOKUP("LDMIPF"&amp;A22,'Main File'!A:O,10,0),0)</f>
        <v>1.4499663260258817</v>
      </c>
      <c r="G22" s="28">
        <f>IFERROR(+VLOOKUP("LDMIPF"&amp;A22,'Main File'!A:O,11,0),0)</f>
        <v>1.538108840738295</v>
      </c>
      <c r="H22" s="28">
        <f>IFERROR(+VLOOKUP("LDMIPF"&amp;A22,'Main File'!A:O,12,0),0)</f>
        <v>0</v>
      </c>
      <c r="I22" s="28">
        <f>IFERROR(+VLOOKUP("LDMIPF"&amp;A22,'Main File'!A:O,13,0),0)</f>
        <v>0.2</v>
      </c>
      <c r="J22" s="28">
        <f>IFERROR(+VLOOKUP("LDMIPF"&amp;A22,'Main File'!A:O,14,0),0)</f>
        <v>0.30207638102313067</v>
      </c>
      <c r="K22" s="28">
        <f>IFERROR(+VLOOKUP("LDMIPF"&amp;A22,'Main File'!A:O,15,0),0)</f>
        <v>2.0401852217614258</v>
      </c>
    </row>
    <row r="23" spans="1:11" x14ac:dyDescent="0.25">
      <c r="A23" s="9">
        <f t="shared" si="0"/>
        <v>43179</v>
      </c>
      <c r="B23" s="28">
        <f>IFERROR(+VLOOKUP("LDMIPF"&amp;A23,'Main File'!A:O,6,0),0)</f>
        <v>2.2378661524323351</v>
      </c>
      <c r="C23" s="28">
        <f>IFERROR(+VLOOKUP("LDMIPF"&amp;A23,'Main File'!A:O,7,0),0)</f>
        <v>-1.3153760741511979</v>
      </c>
      <c r="D23" s="28">
        <f>IFERROR(+VLOOKUP("LDMIPF"&amp;A23,'Main File'!A:O,8,0),0)</f>
        <v>0.2</v>
      </c>
      <c r="E23" s="28">
        <f>IFERROR(+VLOOKUP("LDMIPF"&amp;A23,'Main File'!A:O,9,0),0)</f>
        <v>0.32722723343179999</v>
      </c>
      <c r="F23" s="28">
        <f>IFERROR(+VLOOKUP("LDMIPF"&amp;A23,'Main File'!A:O,10,0),0)</f>
        <v>1.4497173117129372</v>
      </c>
      <c r="G23" s="28">
        <f>IFERROR(+VLOOKUP("LDMIPF"&amp;A23,'Main File'!A:O,11,0),0)</f>
        <v>1.5386149389895849</v>
      </c>
      <c r="H23" s="28">
        <f>IFERROR(+VLOOKUP("LDMIPF"&amp;A23,'Main File'!A:O,12,0),0)</f>
        <v>0</v>
      </c>
      <c r="I23" s="28">
        <f>IFERROR(+VLOOKUP("LDMIPF"&amp;A23,'Main File'!A:O,13,0),0)</f>
        <v>0.2</v>
      </c>
      <c r="J23" s="28">
        <f>IFERROR(+VLOOKUP("LDMIPF"&amp;A23,'Main File'!A:O,14,0),0)</f>
        <v>0.30216643221353834</v>
      </c>
      <c r="K23" s="28">
        <f>IFERROR(+VLOOKUP("LDMIPF"&amp;A23,'Main File'!A:O,15,0),0)</f>
        <v>2.0407813712031233</v>
      </c>
    </row>
    <row r="24" spans="1:11" x14ac:dyDescent="0.25">
      <c r="A24" s="9">
        <f t="shared" si="0"/>
        <v>43180</v>
      </c>
      <c r="B24" s="28">
        <f>IFERROR(+VLOOKUP("LDMIPF"&amp;A24,'Main File'!A:O,6,0),0)</f>
        <v>1.9922685727722846</v>
      </c>
      <c r="C24" s="28">
        <f>IFERROR(+VLOOKUP("LDMIPF"&amp;A24,'Main File'!A:O,7,0),0)</f>
        <v>-1.319737392858088</v>
      </c>
      <c r="D24" s="28">
        <f>IFERROR(+VLOOKUP("LDMIPF"&amp;A24,'Main File'!A:O,8,0),0)</f>
        <v>0.2</v>
      </c>
      <c r="E24" s="28">
        <f>IFERROR(+VLOOKUP("LDMIPF"&amp;A24,'Main File'!A:O,9,0),0)</f>
        <v>0.28301806096624355</v>
      </c>
      <c r="F24" s="28">
        <f>IFERROR(+VLOOKUP("LDMIPF"&amp;A24,'Main File'!A:O,10,0),0)</f>
        <v>1.1555492408804402</v>
      </c>
      <c r="G24" s="28">
        <f>IFERROR(+VLOOKUP("LDMIPF"&amp;A24,'Main File'!A:O,11,0),0)</f>
        <v>1.2929940051130724</v>
      </c>
      <c r="H24" s="28">
        <f>IFERROR(+VLOOKUP("LDMIPF"&amp;A24,'Main File'!A:O,12,0),0)</f>
        <v>0</v>
      </c>
      <c r="I24" s="28">
        <f>IFERROR(+VLOOKUP("LDMIPF"&amp;A24,'Main File'!A:O,13,0),0)</f>
        <v>0.2</v>
      </c>
      <c r="J24" s="28">
        <f>IFERROR(+VLOOKUP("LDMIPF"&amp;A24,'Main File'!A:O,14,0),0)</f>
        <v>0.25796238293662993</v>
      </c>
      <c r="K24" s="28">
        <f>IFERROR(+VLOOKUP("LDMIPF"&amp;A24,'Main File'!A:O,15,0),0)</f>
        <v>1.7509563880497023</v>
      </c>
    </row>
    <row r="25" spans="1:11" x14ac:dyDescent="0.25">
      <c r="A25" s="9">
        <f t="shared" si="0"/>
        <v>43181</v>
      </c>
      <c r="B25" s="28">
        <f>IFERROR(+VLOOKUP("LDMIPF"&amp;A25,'Main File'!A:O,6,0),0)</f>
        <v>2.2389994767005748</v>
      </c>
      <c r="C25" s="28">
        <f>IFERROR(+VLOOKUP("LDMIPF"&amp;A25,'Main File'!A:O,7,0),0)</f>
        <v>-1.3220856524678799</v>
      </c>
      <c r="D25" s="28">
        <f>IFERROR(+VLOOKUP("LDMIPF"&amp;A25,'Main File'!A:O,8,0),0)</f>
        <v>0.2</v>
      </c>
      <c r="E25" s="28">
        <f>IFERROR(+VLOOKUP("LDMIPF"&amp;A25,'Main File'!A:O,9,0),0)</f>
        <v>0.32743226555528926</v>
      </c>
      <c r="F25" s="28">
        <f>IFERROR(+VLOOKUP("LDMIPF"&amp;A25,'Main File'!A:O,10,0),0)</f>
        <v>1.4443460897879841</v>
      </c>
      <c r="G25" s="28">
        <f>IFERROR(+VLOOKUP("LDMIPF"&amp;A25,'Main File'!A:O,11,0),0)</f>
        <v>1.539507488487643</v>
      </c>
      <c r="H25" s="28">
        <f>IFERROR(+VLOOKUP("LDMIPF"&amp;A25,'Main File'!A:O,12,0),0)</f>
        <v>0</v>
      </c>
      <c r="I25" s="28">
        <f>IFERROR(+VLOOKUP("LDMIPF"&amp;A25,'Main File'!A:O,13,0),0)</f>
        <v>0.2</v>
      </c>
      <c r="J25" s="28">
        <f>IFERROR(+VLOOKUP("LDMIPF"&amp;A25,'Main File'!A:O,14,0),0)</f>
        <v>0.30232112633670249</v>
      </c>
      <c r="K25" s="28">
        <f>IFERROR(+VLOOKUP("LDMIPF"&amp;A25,'Main File'!A:O,15,0),0)</f>
        <v>2.0418286148243454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0.80003076057539801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3.9601920904552987E-2</v>
      </c>
      <c r="F18" s="28">
        <f>IFERROR(+VLOOKUP("LDSAPF"&amp;A18,'Main File'!A:O,10,0),0)</f>
        <v>0.83963268147995096</v>
      </c>
      <c r="G18" s="28">
        <f>IFERROR(+VLOOKUP("LDSAPF"&amp;A18,'Main File'!A:O,11,0),0)</f>
        <v>0.26511259575388463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3.8720164819648267E-2</v>
      </c>
      <c r="K18" s="28">
        <f>IFERROR(+VLOOKUP("LDSAPF"&amp;A18,'Main File'!A:O,15,0),0)</f>
        <v>0.30383276057353292</v>
      </c>
    </row>
    <row r="19" spans="1:11" x14ac:dyDescent="0.25">
      <c r="A19" s="9">
        <f t="shared" si="0"/>
        <v>43175</v>
      </c>
      <c r="B19" s="28">
        <f>IFERROR(+VLOOKUP("LDSAPF"&amp;A19,'Main File'!A:O,6,0),0)</f>
        <v>0.800057647949589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3.9603240388272204E-2</v>
      </c>
      <c r="F19" s="28">
        <f>IFERROR(+VLOOKUP("LDSAPF"&amp;A19,'Main File'!A:O,10,0),0)</f>
        <v>0.83966088833786123</v>
      </c>
      <c r="G19" s="28">
        <f>IFERROR(+VLOOKUP("LDSAPF"&amp;A19,'Main File'!A:O,11,0),0)</f>
        <v>0.26499836988934328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3.8699373245843473E-2</v>
      </c>
      <c r="K19" s="28">
        <f>IFERROR(+VLOOKUP("LDSAPF"&amp;A19,'Main File'!A:O,15,0),0)</f>
        <v>0.30369774313518677</v>
      </c>
    </row>
    <row r="20" spans="1:11" x14ac:dyDescent="0.25">
      <c r="A20" s="9">
        <f t="shared" si="0"/>
        <v>43176</v>
      </c>
      <c r="B20" s="28">
        <f>IFERROR(+VLOOKUP("LDSAPF"&amp;A20,'Main File'!A:O,6,0),0)</f>
        <v>0.80000940171530488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3.9600923585301012E-2</v>
      </c>
      <c r="F20" s="28">
        <f>IFERROR(+VLOOKUP("LDSAPF"&amp;A20,'Main File'!A:O,10,0),0)</f>
        <v>0.83961032530060586</v>
      </c>
      <c r="G20" s="28">
        <f>IFERROR(+VLOOKUP("LDSAPF"&amp;A20,'Main File'!A:O,11,0),0)</f>
        <v>0.2650424950394929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3.8707746839180789E-2</v>
      </c>
      <c r="K20" s="28">
        <f>IFERROR(+VLOOKUP("LDSAPF"&amp;A20,'Main File'!A:O,15,0),0)</f>
        <v>0.30375024187867367</v>
      </c>
    </row>
    <row r="21" spans="1:11" x14ac:dyDescent="0.25">
      <c r="A21" s="9">
        <f t="shared" si="0"/>
        <v>43177</v>
      </c>
      <c r="B21" s="28">
        <f>IFERROR(+VLOOKUP("LDSAPF"&amp;A21,'Main File'!A:O,6,0),0)</f>
        <v>0.800009442853997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3.9600848389849071E-2</v>
      </c>
      <c r="F21" s="28">
        <f>IFERROR(+VLOOKUP("LDSAPF"&amp;A21,'Main File'!A:O,10,0),0)</f>
        <v>0.83961029124384612</v>
      </c>
      <c r="G21" s="28">
        <f>IFERROR(+VLOOKUP("LDSAPF"&amp;A21,'Main File'!A:O,11,0),0)</f>
        <v>0.26504340644730789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3.8707999943470482E-2</v>
      </c>
      <c r="K21" s="28">
        <f>IFERROR(+VLOOKUP("LDSAPF"&amp;A21,'Main File'!A:O,15,0),0)</f>
        <v>0.30375140639077836</v>
      </c>
    </row>
    <row r="22" spans="1:11" x14ac:dyDescent="0.25">
      <c r="A22" s="9">
        <f t="shared" si="0"/>
        <v>43178</v>
      </c>
      <c r="B22" s="28">
        <f>IFERROR(+VLOOKUP("LDSAPF"&amp;A22,'Main File'!A:O,6,0),0)</f>
        <v>0.80005346244020314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3.9603085330251246E-2</v>
      </c>
      <c r="F22" s="28">
        <f>IFERROR(+VLOOKUP("LDSAPF"&amp;A22,'Main File'!A:O,10,0),0)</f>
        <v>0.8396565477704544</v>
      </c>
      <c r="G22" s="28">
        <f>IFERROR(+VLOOKUP("LDSAPF"&amp;A22,'Main File'!A:O,11,0),0)</f>
        <v>0.26505472147854253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3.8709597210494662E-2</v>
      </c>
      <c r="K22" s="28">
        <f>IFERROR(+VLOOKUP("LDSAPF"&amp;A22,'Main File'!A:O,15,0),0)</f>
        <v>0.30376431868903719</v>
      </c>
    </row>
    <row r="23" spans="1:11" x14ac:dyDescent="0.25">
      <c r="A23" s="9">
        <f t="shared" si="0"/>
        <v>43179</v>
      </c>
      <c r="B23" s="28">
        <f>IFERROR(+VLOOKUP("LDSAPF"&amp;A23,'Main File'!A:O,6,0),0)</f>
        <v>0.79265577197848536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3.827525196642724E-2</v>
      </c>
      <c r="F23" s="28">
        <f>IFERROR(+VLOOKUP("LDSAPF"&amp;A23,'Main File'!A:O,10,0),0)</f>
        <v>0.83093102394491258</v>
      </c>
      <c r="G23" s="28">
        <f>IFERROR(+VLOOKUP("LDSAPF"&amp;A23,'Main File'!A:O,11,0),0)</f>
        <v>0.25760771145042977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3.7369440758017819E-2</v>
      </c>
      <c r="K23" s="28">
        <f>IFERROR(+VLOOKUP("LDSAPF"&amp;A23,'Main File'!A:O,15,0),0)</f>
        <v>0.29497715220844756</v>
      </c>
    </row>
    <row r="24" spans="1:11" x14ac:dyDescent="0.25">
      <c r="A24" s="9">
        <f t="shared" si="0"/>
        <v>43180</v>
      </c>
      <c r="B24" s="28">
        <f>IFERROR(+VLOOKUP("LDSAPF"&amp;A24,'Main File'!A:O,6,0),0)</f>
        <v>0.80001113880799024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3.9600968544931857E-2</v>
      </c>
      <c r="F24" s="28">
        <f>IFERROR(+VLOOKUP("LDSAPF"&amp;A24,'Main File'!A:O,10,0),0)</f>
        <v>0.83961210735292213</v>
      </c>
      <c r="G24" s="28">
        <f>IFERROR(+VLOOKUP("LDSAPF"&amp;A24,'Main File'!A:O,11,0),0)</f>
        <v>0.26476826985606933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3.8658364515885286E-2</v>
      </c>
      <c r="K24" s="28">
        <f>IFERROR(+VLOOKUP("LDSAPF"&amp;A24,'Main File'!A:O,15,0),0)</f>
        <v>0.30342663437195461</v>
      </c>
    </row>
    <row r="25" spans="1:11" x14ac:dyDescent="0.25">
      <c r="A25" s="9">
        <f t="shared" si="0"/>
        <v>43181</v>
      </c>
      <c r="B25" s="28">
        <f>IFERROR(+VLOOKUP("LDSAPF"&amp;A25,'Main File'!A:O,6,0),0)</f>
        <v>0.80002596229936784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3.9601732901465903E-2</v>
      </c>
      <c r="F25" s="28">
        <f>IFERROR(+VLOOKUP("LDSAPF"&amp;A25,'Main File'!A:O,10,0),0)</f>
        <v>0.83962769520083369</v>
      </c>
      <c r="G25" s="28">
        <f>IFERROR(+VLOOKUP("LDSAPF"&amp;A25,'Main File'!A:O,11,0),0)</f>
        <v>0.26480948024372414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3.8665714327050307E-2</v>
      </c>
      <c r="K25" s="28">
        <f>IFERROR(+VLOOKUP("LDSAPF"&amp;A25,'Main File'!A:O,15,0),0)</f>
        <v>0.30347519457077443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2.3247933510868384</v>
      </c>
      <c r="C18" s="28">
        <f>IFERROR(+VLOOKUP("LEBALF"&amp;A18,'Main File'!A:O,7,0),0)</f>
        <v>0</v>
      </c>
      <c r="D18" s="28">
        <f>IFERROR(+VLOOKUP("LEBALF"&amp;A18,'Main File'!A:O,8,0),0)</f>
        <v>0.2</v>
      </c>
      <c r="E18" s="28">
        <f>IFERROR(+VLOOKUP("LEBALF"&amp;A18,'Main File'!A:O,9,0),0)</f>
        <v>5.8455366558935559E-2</v>
      </c>
      <c r="F18" s="28">
        <f>IFERROR(+VLOOKUP("LEBALF"&amp;A18,'Main File'!A:O,10,0),0)</f>
        <v>2.5832487176457741</v>
      </c>
      <c r="G18" s="28">
        <f>IFERROR(+VLOOKUP("LEBALF"&amp;A18,'Main File'!A:O,11,0),0)</f>
        <v>0.32283715564374532</v>
      </c>
      <c r="H18" s="28">
        <f>IFERROR(+VLOOKUP("LEBALF"&amp;A18,'Main File'!A:O,12,0),0)</f>
        <v>0</v>
      </c>
      <c r="I18" s="28">
        <f>IFERROR(+VLOOKUP("LEBALF"&amp;A18,'Main File'!A:O,13,0),0)</f>
        <v>0.2</v>
      </c>
      <c r="J18" s="28">
        <f>IFERROR(+VLOOKUP("LEBALF"&amp;A18,'Main File'!A:O,14,0),0)</f>
        <v>5.8111193311505736E-2</v>
      </c>
      <c r="K18" s="28">
        <f>IFERROR(+VLOOKUP("LEBALF"&amp;A18,'Main File'!A:O,15,0),0)</f>
        <v>0.58094834895525105</v>
      </c>
    </row>
    <row r="19" spans="1:11" x14ac:dyDescent="0.25">
      <c r="A19" s="9">
        <f t="shared" si="0"/>
        <v>43175</v>
      </c>
      <c r="B19" s="28">
        <f>IFERROR(+VLOOKUP("LEBALF"&amp;A19,'Main File'!A:O,6,0),0)</f>
        <v>2.3252824835542998</v>
      </c>
      <c r="C19" s="28">
        <f>IFERROR(+VLOOKUP("LEBALF"&amp;A19,'Main File'!A:O,7,0),0)</f>
        <v>0</v>
      </c>
      <c r="D19" s="28">
        <f>IFERROR(+VLOOKUP("LEBALF"&amp;A19,'Main File'!A:O,8,0),0)</f>
        <v>0.2</v>
      </c>
      <c r="E19" s="28">
        <f>IFERROR(+VLOOKUP("LEBALF"&amp;A19,'Main File'!A:O,9,0),0)</f>
        <v>5.8543675611682153E-2</v>
      </c>
      <c r="F19" s="28">
        <f>IFERROR(+VLOOKUP("LEBALF"&amp;A19,'Main File'!A:O,10,0),0)</f>
        <v>2.5838261591659819</v>
      </c>
      <c r="G19" s="28">
        <f>IFERROR(+VLOOKUP("LEBALF"&amp;A19,'Main File'!A:O,11,0),0)</f>
        <v>0.32331557471814659</v>
      </c>
      <c r="H19" s="28">
        <f>IFERROR(+VLOOKUP("LEBALF"&amp;A19,'Main File'!A:O,12,0),0)</f>
        <v>0</v>
      </c>
      <c r="I19" s="28">
        <f>IFERROR(+VLOOKUP("LEBALF"&amp;A19,'Main File'!A:O,13,0),0)</f>
        <v>0.2</v>
      </c>
      <c r="J19" s="28">
        <f>IFERROR(+VLOOKUP("LEBALF"&amp;A19,'Main File'!A:O,14,0),0)</f>
        <v>5.8195991534501536E-2</v>
      </c>
      <c r="K19" s="28">
        <f>IFERROR(+VLOOKUP("LEBALF"&amp;A19,'Main File'!A:O,15,0),0)</f>
        <v>0.5815115662526481</v>
      </c>
    </row>
    <row r="20" spans="1:11" x14ac:dyDescent="0.25">
      <c r="A20" s="9">
        <f t="shared" si="0"/>
        <v>43176</v>
      </c>
      <c r="B20" s="28">
        <f>IFERROR(+VLOOKUP("LEBALF"&amp;A20,'Main File'!A:O,6,0),0)</f>
        <v>2.3251673503577082</v>
      </c>
      <c r="C20" s="28">
        <f>IFERROR(+VLOOKUP("LEBALF"&amp;A20,'Main File'!A:O,7,0),0)</f>
        <v>0</v>
      </c>
      <c r="D20" s="28">
        <f>IFERROR(+VLOOKUP("LEBALF"&amp;A20,'Main File'!A:O,8,0),0)</f>
        <v>0.2</v>
      </c>
      <c r="E20" s="28">
        <f>IFERROR(+VLOOKUP("LEBALF"&amp;A20,'Main File'!A:O,9,0),0)</f>
        <v>5.8522677666403192E-2</v>
      </c>
      <c r="F20" s="28">
        <f>IFERROR(+VLOOKUP("LEBALF"&amp;A20,'Main File'!A:O,10,0),0)</f>
        <v>2.5836900280241117</v>
      </c>
      <c r="G20" s="28">
        <f>IFERROR(+VLOOKUP("LEBALF"&amp;A20,'Main File'!A:O,11,0),0)</f>
        <v>0.32321608553492803</v>
      </c>
      <c r="H20" s="28">
        <f>IFERROR(+VLOOKUP("LEBALF"&amp;A20,'Main File'!A:O,12,0),0)</f>
        <v>0</v>
      </c>
      <c r="I20" s="28">
        <f>IFERROR(+VLOOKUP("LEBALF"&amp;A20,'Main File'!A:O,13,0),0)</f>
        <v>0.2</v>
      </c>
      <c r="J20" s="28">
        <f>IFERROR(+VLOOKUP("LEBALF"&amp;A20,'Main File'!A:O,14,0),0)</f>
        <v>5.817893262141513E-2</v>
      </c>
      <c r="K20" s="28">
        <f>IFERROR(+VLOOKUP("LEBALF"&amp;A20,'Main File'!A:O,15,0),0)</f>
        <v>0.5813950181563432</v>
      </c>
    </row>
    <row r="21" spans="1:11" x14ac:dyDescent="0.25">
      <c r="A21" s="9">
        <f t="shared" si="0"/>
        <v>43177</v>
      </c>
      <c r="B21" s="28">
        <f>IFERROR(+VLOOKUP("LEBALF"&amp;A21,'Main File'!A:O,6,0),0)</f>
        <v>2.3251675006086314</v>
      </c>
      <c r="C21" s="28">
        <f>IFERROR(+VLOOKUP("LEBALF"&amp;A21,'Main File'!A:O,7,0),0)</f>
        <v>0</v>
      </c>
      <c r="D21" s="28">
        <f>IFERROR(+VLOOKUP("LEBALF"&amp;A21,'Main File'!A:O,8,0),0)</f>
        <v>0.2</v>
      </c>
      <c r="E21" s="28">
        <f>IFERROR(+VLOOKUP("LEBALF"&amp;A21,'Main File'!A:O,9,0),0)</f>
        <v>5.852269744833867E-2</v>
      </c>
      <c r="F21" s="28">
        <f>IFERROR(+VLOOKUP("LEBALF"&amp;A21,'Main File'!A:O,10,0),0)</f>
        <v>2.5836901980569702</v>
      </c>
      <c r="G21" s="28">
        <f>IFERROR(+VLOOKUP("LEBALF"&amp;A21,'Main File'!A:O,11,0),0)</f>
        <v>0.32321594169313778</v>
      </c>
      <c r="H21" s="28">
        <f>IFERROR(+VLOOKUP("LEBALF"&amp;A21,'Main File'!A:O,12,0),0)</f>
        <v>0</v>
      </c>
      <c r="I21" s="28">
        <f>IFERROR(+VLOOKUP("LEBALF"&amp;A21,'Main File'!A:O,13,0),0)</f>
        <v>0.2</v>
      </c>
      <c r="J21" s="28">
        <f>IFERROR(+VLOOKUP("LEBALF"&amp;A21,'Main File'!A:O,14,0),0)</f>
        <v>5.8179069719802738E-2</v>
      </c>
      <c r="K21" s="28">
        <f>IFERROR(+VLOOKUP("LEBALF"&amp;A21,'Main File'!A:O,15,0),0)</f>
        <v>0.58139501141294048</v>
      </c>
    </row>
    <row r="22" spans="1:11" x14ac:dyDescent="0.25">
      <c r="A22" s="9">
        <f t="shared" si="0"/>
        <v>43178</v>
      </c>
      <c r="B22" s="28">
        <f>IFERROR(+VLOOKUP("LEBALF"&amp;A22,'Main File'!A:O,6,0),0)</f>
        <v>2.3260751515227511</v>
      </c>
      <c r="C22" s="28">
        <f>IFERROR(+VLOOKUP("LEBALF"&amp;A22,'Main File'!A:O,7,0),0)</f>
        <v>0</v>
      </c>
      <c r="D22" s="28">
        <f>IFERROR(+VLOOKUP("LEBALF"&amp;A22,'Main File'!A:O,8,0),0)</f>
        <v>0.2</v>
      </c>
      <c r="E22" s="28">
        <f>IFERROR(+VLOOKUP("LEBALF"&amp;A22,'Main File'!A:O,9,0),0)</f>
        <v>5.8686182594271781E-2</v>
      </c>
      <c r="F22" s="28">
        <f>IFERROR(+VLOOKUP("LEBALF"&amp;A22,'Main File'!A:O,10,0),0)</f>
        <v>2.5847613341170232</v>
      </c>
      <c r="G22" s="28">
        <f>IFERROR(+VLOOKUP("LEBALF"&amp;A22,'Main File'!A:O,11,0),0)</f>
        <v>0.32410221341610396</v>
      </c>
      <c r="H22" s="28">
        <f>IFERROR(+VLOOKUP("LEBALF"&amp;A22,'Main File'!A:O,12,0),0)</f>
        <v>0</v>
      </c>
      <c r="I22" s="28">
        <f>IFERROR(+VLOOKUP("LEBALF"&amp;A22,'Main File'!A:O,13,0),0)</f>
        <v>0.2</v>
      </c>
      <c r="J22" s="28">
        <f>IFERROR(+VLOOKUP("LEBALF"&amp;A22,'Main File'!A:O,14,0),0)</f>
        <v>5.8338112679488005E-2</v>
      </c>
      <c r="K22" s="28">
        <f>IFERROR(+VLOOKUP("LEBALF"&amp;A22,'Main File'!A:O,15,0),0)</f>
        <v>0.58244032609559193</v>
      </c>
    </row>
    <row r="23" spans="1:11" x14ac:dyDescent="0.25">
      <c r="A23" s="9">
        <f t="shared" si="0"/>
        <v>43179</v>
      </c>
      <c r="B23" s="28">
        <f>IFERROR(+VLOOKUP("LEBALF"&amp;A23,'Main File'!A:O,6,0),0)</f>
        <v>2.3257425408306842</v>
      </c>
      <c r="C23" s="28">
        <f>IFERROR(+VLOOKUP("LEBALF"&amp;A23,'Main File'!A:O,7,0),0)</f>
        <v>0</v>
      </c>
      <c r="D23" s="28">
        <f>IFERROR(+VLOOKUP("LEBALF"&amp;A23,'Main File'!A:O,8,0),0)</f>
        <v>0.2</v>
      </c>
      <c r="E23" s="28">
        <f>IFERROR(+VLOOKUP("LEBALF"&amp;A23,'Main File'!A:O,9,0),0)</f>
        <v>5.8626213323039245E-2</v>
      </c>
      <c r="F23" s="28">
        <f>IFERROR(+VLOOKUP("LEBALF"&amp;A23,'Main File'!A:O,10,0),0)</f>
        <v>2.5843687541537235</v>
      </c>
      <c r="G23" s="28">
        <f>IFERROR(+VLOOKUP("LEBALF"&amp;A23,'Main File'!A:O,11,0),0)</f>
        <v>0.32379693411515026</v>
      </c>
      <c r="H23" s="28">
        <f>IFERROR(+VLOOKUP("LEBALF"&amp;A23,'Main File'!A:O,12,0),0)</f>
        <v>0</v>
      </c>
      <c r="I23" s="28">
        <f>IFERROR(+VLOOKUP("LEBALF"&amp;A23,'Main File'!A:O,13,0),0)</f>
        <v>0.2</v>
      </c>
      <c r="J23" s="28">
        <f>IFERROR(+VLOOKUP("LEBALF"&amp;A23,'Main File'!A:O,14,0),0)</f>
        <v>5.8284100502020056E-2</v>
      </c>
      <c r="K23" s="28">
        <f>IFERROR(+VLOOKUP("LEBALF"&amp;A23,'Main File'!A:O,15,0),0)</f>
        <v>0.58208103461717031</v>
      </c>
    </row>
    <row r="24" spans="1:11" x14ac:dyDescent="0.25">
      <c r="A24" s="9">
        <f t="shared" si="0"/>
        <v>43180</v>
      </c>
      <c r="B24" s="28">
        <f>IFERROR(+VLOOKUP("LEBALF"&amp;A24,'Main File'!A:O,6,0),0)</f>
        <v>2.2396255498457376</v>
      </c>
      <c r="C24" s="28">
        <f>IFERROR(+VLOOKUP("LEBALF"&amp;A24,'Main File'!A:O,7,0),0)</f>
        <v>0</v>
      </c>
      <c r="D24" s="28">
        <f>IFERROR(+VLOOKUP("LEBALF"&amp;A24,'Main File'!A:O,8,0),0)</f>
        <v>0.2</v>
      </c>
      <c r="E24" s="28">
        <f>IFERROR(+VLOOKUP("LEBALF"&amp;A24,'Main File'!A:O,9,0),0)</f>
        <v>4.3126014532288502E-2</v>
      </c>
      <c r="F24" s="28">
        <f>IFERROR(+VLOOKUP("LEBALF"&amp;A24,'Main File'!A:O,10,0),0)</f>
        <v>2.4827515643780265</v>
      </c>
      <c r="G24" s="28">
        <f>IFERROR(+VLOOKUP("LEBALF"&amp;A24,'Main File'!A:O,11,0),0)</f>
        <v>0.23769172351839624</v>
      </c>
      <c r="H24" s="28">
        <f>IFERROR(+VLOOKUP("LEBALF"&amp;A24,'Main File'!A:O,12,0),0)</f>
        <v>0</v>
      </c>
      <c r="I24" s="28">
        <f>IFERROR(+VLOOKUP("LEBALF"&amp;A24,'Main File'!A:O,13,0),0)</f>
        <v>0.2</v>
      </c>
      <c r="J24" s="28">
        <f>IFERROR(+VLOOKUP("LEBALF"&amp;A24,'Main File'!A:O,14,0),0)</f>
        <v>4.2784629327610076E-2</v>
      </c>
      <c r="K24" s="28">
        <f>IFERROR(+VLOOKUP("LEBALF"&amp;A24,'Main File'!A:O,15,0),0)</f>
        <v>0.48047635284600632</v>
      </c>
    </row>
    <row r="25" spans="1:11" x14ac:dyDescent="0.25">
      <c r="A25" s="9">
        <f t="shared" si="0"/>
        <v>43181</v>
      </c>
      <c r="B25" s="28">
        <f>IFERROR(+VLOOKUP("LEBALF"&amp;A25,'Main File'!A:O,6,0),0)</f>
        <v>2.3257754060417168</v>
      </c>
      <c r="C25" s="28">
        <f>IFERROR(+VLOOKUP("LEBALF"&amp;A25,'Main File'!A:O,7,0),0)</f>
        <v>0</v>
      </c>
      <c r="D25" s="28">
        <f>IFERROR(+VLOOKUP("LEBALF"&amp;A25,'Main File'!A:O,8,0),0)</f>
        <v>0.2</v>
      </c>
      <c r="E25" s="28">
        <f>IFERROR(+VLOOKUP("LEBALF"&amp;A25,'Main File'!A:O,9,0),0)</f>
        <v>5.8632142822996627E-2</v>
      </c>
      <c r="F25" s="28">
        <f>IFERROR(+VLOOKUP("LEBALF"&amp;A25,'Main File'!A:O,10,0),0)</f>
        <v>2.5844075488647138</v>
      </c>
      <c r="G25" s="28">
        <f>IFERROR(+VLOOKUP("LEBALF"&amp;A25,'Main File'!A:O,11,0),0)</f>
        <v>0.32382022716608311</v>
      </c>
      <c r="H25" s="28">
        <f>IFERROR(+VLOOKUP("LEBALF"&amp;A25,'Main File'!A:O,12,0),0)</f>
        <v>0</v>
      </c>
      <c r="I25" s="28">
        <f>IFERROR(+VLOOKUP("LEBALF"&amp;A25,'Main File'!A:O,13,0),0)</f>
        <v>0.2</v>
      </c>
      <c r="J25" s="28">
        <f>IFERROR(+VLOOKUP("LEBALF"&amp;A25,'Main File'!A:O,14,0),0)</f>
        <v>5.8288038608596347E-2</v>
      </c>
      <c r="K25" s="28">
        <f>IFERROR(+VLOOKUP("LEBALF"&amp;A25,'Main File'!A:O,15,0),0)</f>
        <v>0.58210826577467945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2.5001206623957195</v>
      </c>
      <c r="C18" s="28">
        <f>IFERROR(+VLOOKUP("LEBFSF"&amp;A18,'Main File'!A:O,7,0),0)</f>
        <v>0</v>
      </c>
      <c r="D18" s="28">
        <f>IFERROR(+VLOOKUP("LEBFSF"&amp;A18,'Main File'!A:O,8,0),0)</f>
        <v>0.2</v>
      </c>
      <c r="E18" s="28">
        <f>IFERROR(+VLOOKUP("LEBFSF"&amp;A18,'Main File'!A:O,9,0),0)</f>
        <v>0.21961803013842593</v>
      </c>
      <c r="F18" s="28">
        <f>IFERROR(+VLOOKUP("LEBFSF"&amp;A18,'Main File'!A:O,10,0),0)</f>
        <v>2.9197386925341458</v>
      </c>
      <c r="G18" s="28">
        <f>IFERROR(+VLOOKUP("LEBFSF"&amp;A18,'Main File'!A:O,11,0),0)</f>
        <v>1.0367288558641019</v>
      </c>
      <c r="H18" s="28">
        <f>IFERROR(+VLOOKUP("LEBFSF"&amp;A18,'Main File'!A:O,12,0),0)</f>
        <v>0</v>
      </c>
      <c r="I18" s="28">
        <f>IFERROR(+VLOOKUP("LEBFSF"&amp;A18,'Main File'!A:O,13,0),0)</f>
        <v>0.2</v>
      </c>
      <c r="J18" s="28">
        <f>IFERROR(+VLOOKUP("LEBFSF"&amp;A18,'Main File'!A:O,14,0),0)</f>
        <v>0.20821477286413148</v>
      </c>
      <c r="K18" s="28">
        <f>IFERROR(+VLOOKUP("LEBFSF"&amp;A18,'Main File'!A:O,15,0),0)</f>
        <v>1.4449436287282333</v>
      </c>
    </row>
    <row r="19" spans="1:11" x14ac:dyDescent="0.25">
      <c r="A19" s="9">
        <f t="shared" si="0"/>
        <v>43175</v>
      </c>
      <c r="B19" s="28">
        <f>IFERROR(+VLOOKUP("LEBFSF"&amp;A19,'Main File'!A:O,6,0),0)</f>
        <v>2.5001209051876239</v>
      </c>
      <c r="C19" s="28">
        <f>IFERROR(+VLOOKUP("LEBFSF"&amp;A19,'Main File'!A:O,7,0),0)</f>
        <v>0</v>
      </c>
      <c r="D19" s="28">
        <f>IFERROR(+VLOOKUP("LEBFSF"&amp;A19,'Main File'!A:O,8,0),0)</f>
        <v>0.2</v>
      </c>
      <c r="E19" s="28">
        <f>IFERROR(+VLOOKUP("LEBFSF"&amp;A19,'Main File'!A:O,9,0),0)</f>
        <v>0.21961771014163128</v>
      </c>
      <c r="F19" s="28">
        <f>IFERROR(+VLOOKUP("LEBFSF"&amp;A19,'Main File'!A:O,10,0),0)</f>
        <v>2.9197386153292553</v>
      </c>
      <c r="G19" s="28">
        <f>IFERROR(+VLOOKUP("LEBFSF"&amp;A19,'Main File'!A:O,11,0),0)</f>
        <v>1.0364518278549915</v>
      </c>
      <c r="H19" s="28">
        <f>IFERROR(+VLOOKUP("LEBFSF"&amp;A19,'Main File'!A:O,12,0),0)</f>
        <v>0</v>
      </c>
      <c r="I19" s="28">
        <f>IFERROR(+VLOOKUP("LEBFSF"&amp;A19,'Main File'!A:O,13,0),0)</f>
        <v>0.2</v>
      </c>
      <c r="J19" s="28">
        <f>IFERROR(+VLOOKUP("LEBFSF"&amp;A19,'Main File'!A:O,14,0),0)</f>
        <v>0.20817354144467773</v>
      </c>
      <c r="K19" s="28">
        <f>IFERROR(+VLOOKUP("LEBFSF"&amp;A19,'Main File'!A:O,15,0),0)</f>
        <v>1.4446253692996691</v>
      </c>
    </row>
    <row r="20" spans="1:11" x14ac:dyDescent="0.25">
      <c r="A20" s="9">
        <f t="shared" si="0"/>
        <v>43176</v>
      </c>
      <c r="B20" s="28">
        <f>IFERROR(+VLOOKUP("LEBFSF"&amp;A20,'Main File'!A:O,6,0),0)</f>
        <v>2.5001186887194979</v>
      </c>
      <c r="C20" s="28">
        <f>IFERROR(+VLOOKUP("LEBFSF"&amp;A20,'Main File'!A:O,7,0),0)</f>
        <v>0</v>
      </c>
      <c r="D20" s="28">
        <f>IFERROR(+VLOOKUP("LEBFSF"&amp;A20,'Main File'!A:O,8,0),0)</f>
        <v>0.2</v>
      </c>
      <c r="E20" s="28">
        <f>IFERROR(+VLOOKUP("LEBFSF"&amp;A20,'Main File'!A:O,9,0),0)</f>
        <v>0.21961704067160556</v>
      </c>
      <c r="F20" s="28">
        <f>IFERROR(+VLOOKUP("LEBFSF"&amp;A20,'Main File'!A:O,10,0),0)</f>
        <v>2.9197357293911037</v>
      </c>
      <c r="G20" s="28">
        <f>IFERROR(+VLOOKUP("LEBFSF"&amp;A20,'Main File'!A:O,11,0),0)</f>
        <v>1.0369448861320989</v>
      </c>
      <c r="H20" s="28">
        <f>IFERROR(+VLOOKUP("LEBFSF"&amp;A20,'Main File'!A:O,12,0),0)</f>
        <v>0</v>
      </c>
      <c r="I20" s="28">
        <f>IFERROR(+VLOOKUP("LEBFSF"&amp;A20,'Main File'!A:O,13,0),0)</f>
        <v>0.2</v>
      </c>
      <c r="J20" s="28">
        <f>IFERROR(+VLOOKUP("LEBFSF"&amp;A20,'Main File'!A:O,14,0),0)</f>
        <v>0.20825840822502389</v>
      </c>
      <c r="K20" s="28">
        <f>IFERROR(+VLOOKUP("LEBFSF"&amp;A20,'Main File'!A:O,15,0),0)</f>
        <v>1.4452032943571227</v>
      </c>
    </row>
    <row r="21" spans="1:11" x14ac:dyDescent="0.25">
      <c r="A21" s="9">
        <f t="shared" si="0"/>
        <v>43177</v>
      </c>
      <c r="B21" s="28">
        <f>IFERROR(+VLOOKUP("LEBFSF"&amp;A21,'Main File'!A:O,6,0),0)</f>
        <v>2.5001202718761197</v>
      </c>
      <c r="C21" s="28">
        <f>IFERROR(+VLOOKUP("LEBFSF"&amp;A21,'Main File'!A:O,7,0),0)</f>
        <v>0</v>
      </c>
      <c r="D21" s="28">
        <f>IFERROR(+VLOOKUP("LEBFSF"&amp;A21,'Main File'!A:O,8,0),0)</f>
        <v>0.2</v>
      </c>
      <c r="E21" s="28">
        <f>IFERROR(+VLOOKUP("LEBFSF"&amp;A21,'Main File'!A:O,9,0),0)</f>
        <v>0.21961751647110511</v>
      </c>
      <c r="F21" s="28">
        <f>IFERROR(+VLOOKUP("LEBFSF"&amp;A21,'Main File'!A:O,10,0),0)</f>
        <v>2.9197377883472249</v>
      </c>
      <c r="G21" s="28">
        <f>IFERROR(+VLOOKUP("LEBFSF"&amp;A21,'Main File'!A:O,11,0),0)</f>
        <v>1.0369381846606691</v>
      </c>
      <c r="H21" s="28">
        <f>IFERROR(+VLOOKUP("LEBFSF"&amp;A21,'Main File'!A:O,12,0),0)</f>
        <v>0</v>
      </c>
      <c r="I21" s="28">
        <f>IFERROR(+VLOOKUP("LEBFSF"&amp;A21,'Main File'!A:O,13,0),0)</f>
        <v>0.2</v>
      </c>
      <c r="J21" s="28">
        <f>IFERROR(+VLOOKUP("LEBFSF"&amp;A21,'Main File'!A:O,14,0),0)</f>
        <v>0.20825593039873266</v>
      </c>
      <c r="K21" s="28">
        <f>IFERROR(+VLOOKUP("LEBFSF"&amp;A21,'Main File'!A:O,15,0),0)</f>
        <v>1.4451941150594017</v>
      </c>
    </row>
    <row r="22" spans="1:11" x14ac:dyDescent="0.25">
      <c r="A22" s="9">
        <f t="shared" si="0"/>
        <v>43178</v>
      </c>
      <c r="B22" s="28">
        <f>IFERROR(+VLOOKUP("LEBFSF"&amp;A22,'Main File'!A:O,6,0),0)</f>
        <v>2.5001209689509114</v>
      </c>
      <c r="C22" s="28">
        <f>IFERROR(+VLOOKUP("LEBFSF"&amp;A22,'Main File'!A:O,7,0),0)</f>
        <v>0</v>
      </c>
      <c r="D22" s="28">
        <f>IFERROR(+VLOOKUP("LEBFSF"&amp;A22,'Main File'!A:O,8,0),0)</f>
        <v>0.2</v>
      </c>
      <c r="E22" s="28">
        <f>IFERROR(+VLOOKUP("LEBFSF"&amp;A22,'Main File'!A:O,9,0),0)</f>
        <v>0.21961607225645263</v>
      </c>
      <c r="F22" s="28">
        <f>IFERROR(+VLOOKUP("LEBFSF"&amp;A22,'Main File'!A:O,10,0),0)</f>
        <v>2.9197370412073642</v>
      </c>
      <c r="G22" s="28">
        <f>IFERROR(+VLOOKUP("LEBFSF"&amp;A22,'Main File'!A:O,11,0),0)</f>
        <v>1.0357288017820832</v>
      </c>
      <c r="H22" s="28">
        <f>IFERROR(+VLOOKUP("LEBFSF"&amp;A22,'Main File'!A:O,12,0),0)</f>
        <v>0</v>
      </c>
      <c r="I22" s="28">
        <f>IFERROR(+VLOOKUP("LEBFSF"&amp;A22,'Main File'!A:O,13,0),0)</f>
        <v>0.2</v>
      </c>
      <c r="J22" s="28">
        <f>IFERROR(+VLOOKUP("LEBFSF"&amp;A22,'Main File'!A:O,14,0),0)</f>
        <v>0.20804293884372208</v>
      </c>
      <c r="K22" s="28">
        <f>IFERROR(+VLOOKUP("LEBFSF"&amp;A22,'Main File'!A:O,15,0),0)</f>
        <v>1.4437717406258053</v>
      </c>
    </row>
    <row r="23" spans="1:11" x14ac:dyDescent="0.25">
      <c r="A23" s="9">
        <f t="shared" si="0"/>
        <v>43179</v>
      </c>
      <c r="B23" s="28">
        <f>IFERROR(+VLOOKUP("LEBFSF"&amp;A23,'Main File'!A:O,6,0),0)</f>
        <v>2.5001207644032646</v>
      </c>
      <c r="C23" s="28">
        <f>IFERROR(+VLOOKUP("LEBFSF"&amp;A23,'Main File'!A:O,7,0),0)</f>
        <v>0</v>
      </c>
      <c r="D23" s="28">
        <f>IFERROR(+VLOOKUP("LEBFSF"&amp;A23,'Main File'!A:O,8,0),0)</f>
        <v>0.2</v>
      </c>
      <c r="E23" s="28">
        <f>IFERROR(+VLOOKUP("LEBFSF"&amp;A23,'Main File'!A:O,9,0),0)</f>
        <v>0.21961838109259749</v>
      </c>
      <c r="F23" s="28">
        <f>IFERROR(+VLOOKUP("LEBFSF"&amp;A23,'Main File'!A:O,10,0),0)</f>
        <v>2.9197391454958623</v>
      </c>
      <c r="G23" s="28">
        <f>IFERROR(+VLOOKUP("LEBFSF"&amp;A23,'Main File'!A:O,11,0),0)</f>
        <v>1.0370374195034497</v>
      </c>
      <c r="H23" s="28">
        <f>IFERROR(+VLOOKUP("LEBFSF"&amp;A23,'Main File'!A:O,12,0),0)</f>
        <v>0</v>
      </c>
      <c r="I23" s="28">
        <f>IFERROR(+VLOOKUP("LEBFSF"&amp;A23,'Main File'!A:O,13,0),0)</f>
        <v>0.2</v>
      </c>
      <c r="J23" s="28">
        <f>IFERROR(+VLOOKUP("LEBFSF"&amp;A23,'Main File'!A:O,14,0),0)</f>
        <v>0.2082694002772498</v>
      </c>
      <c r="K23" s="28">
        <f>IFERROR(+VLOOKUP("LEBFSF"&amp;A23,'Main File'!A:O,15,0),0)</f>
        <v>1.4453068197806995</v>
      </c>
    </row>
    <row r="24" spans="1:11" x14ac:dyDescent="0.25">
      <c r="A24" s="9">
        <f t="shared" si="0"/>
        <v>43180</v>
      </c>
      <c r="B24" s="28">
        <f>IFERROR(+VLOOKUP("LEBFSF"&amp;A24,'Main File'!A:O,6,0),0)</f>
        <v>2.4055132213174741</v>
      </c>
      <c r="C24" s="28">
        <f>IFERROR(+VLOOKUP("LEBFSF"&amp;A24,'Main File'!A:O,7,0),0)</f>
        <v>0</v>
      </c>
      <c r="D24" s="28">
        <f>IFERROR(+VLOOKUP("LEBFSF"&amp;A24,'Main File'!A:O,8,0),0)</f>
        <v>0.2</v>
      </c>
      <c r="E24" s="28">
        <f>IFERROR(+VLOOKUP("LEBFSF"&amp;A24,'Main File'!A:O,9,0),0)</f>
        <v>0.20258801706750743</v>
      </c>
      <c r="F24" s="28">
        <f>IFERROR(+VLOOKUP("LEBFSF"&amp;A24,'Main File'!A:O,10,0),0)</f>
        <v>2.8081012383849817</v>
      </c>
      <c r="G24" s="28">
        <f>IFERROR(+VLOOKUP("LEBFSF"&amp;A24,'Main File'!A:O,11,0),0)</f>
        <v>0.94271219880106738</v>
      </c>
      <c r="H24" s="28">
        <f>IFERROR(+VLOOKUP("LEBFSF"&amp;A24,'Main File'!A:O,12,0),0)</f>
        <v>0</v>
      </c>
      <c r="I24" s="28">
        <f>IFERROR(+VLOOKUP("LEBFSF"&amp;A24,'Main File'!A:O,13,0),0)</f>
        <v>0.2</v>
      </c>
      <c r="J24" s="28">
        <f>IFERROR(+VLOOKUP("LEBFSF"&amp;A24,'Main File'!A:O,14,0),0)</f>
        <v>0.19129937045802589</v>
      </c>
      <c r="K24" s="28">
        <f>IFERROR(+VLOOKUP("LEBFSF"&amp;A24,'Main File'!A:O,15,0),0)</f>
        <v>1.3340115692590933</v>
      </c>
    </row>
    <row r="25" spans="1:11" x14ac:dyDescent="0.25">
      <c r="A25" s="9">
        <f t="shared" si="0"/>
        <v>43181</v>
      </c>
      <c r="B25" s="28">
        <f>IFERROR(+VLOOKUP("LEBFSF"&amp;A25,'Main File'!A:O,6,0),0)</f>
        <v>2.5001204858855797</v>
      </c>
      <c r="C25" s="28">
        <f>IFERROR(+VLOOKUP("LEBFSF"&amp;A25,'Main File'!A:O,7,0),0)</f>
        <v>0</v>
      </c>
      <c r="D25" s="28">
        <f>IFERROR(+VLOOKUP("LEBFSF"&amp;A25,'Main File'!A:O,8,0),0)</f>
        <v>0.2</v>
      </c>
      <c r="E25" s="28">
        <f>IFERROR(+VLOOKUP("LEBFSF"&amp;A25,'Main File'!A:O,9,0),0)</f>
        <v>0.21961722514890189</v>
      </c>
      <c r="F25" s="28">
        <f>IFERROR(+VLOOKUP("LEBFSF"&amp;A25,'Main File'!A:O,10,0),0)</f>
        <v>2.9197377110344815</v>
      </c>
      <c r="G25" s="28">
        <f>IFERROR(+VLOOKUP("LEBFSF"&amp;A25,'Main File'!A:O,11,0),0)</f>
        <v>1.0362426760800694</v>
      </c>
      <c r="H25" s="28">
        <f>IFERROR(+VLOOKUP("LEBFSF"&amp;A25,'Main File'!A:O,12,0),0)</f>
        <v>0</v>
      </c>
      <c r="I25" s="28">
        <f>IFERROR(+VLOOKUP("LEBFSF"&amp;A25,'Main File'!A:O,13,0),0)</f>
        <v>0.2</v>
      </c>
      <c r="J25" s="28">
        <f>IFERROR(+VLOOKUP("LEBFSF"&amp;A25,'Main File'!A:O,14,0),0)</f>
        <v>0.20813059404600592</v>
      </c>
      <c r="K25" s="28">
        <f>IFERROR(+VLOOKUP("LEBFSF"&amp;A25,'Main File'!A:O,15,0),0)</f>
        <v>1.4443732701260752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2.4756810954867206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0.26922121109440417</v>
      </c>
      <c r="F18" s="28">
        <f>IFERROR(+VLOOKUP("LECHID"&amp;A18,'Main File'!A:O,10,0),0)</f>
        <v>2.7449023065811247</v>
      </c>
      <c r="G18" s="28">
        <f>IFERROR(+VLOOKUP("LECHID"&amp;A18,'Main File'!A:O,11,0),0)</f>
        <v>1.4777533589726413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0.25163654496611554</v>
      </c>
      <c r="K18" s="28">
        <f>IFERROR(+VLOOKUP("LECHID"&amp;A18,'Main File'!A:O,15,0),0)</f>
        <v>1.7293899039387568</v>
      </c>
    </row>
    <row r="19" spans="1:11" x14ac:dyDescent="0.25">
      <c r="A19" s="9">
        <f t="shared" si="0"/>
        <v>43175</v>
      </c>
      <c r="B19" s="28">
        <f>IFERROR(+VLOOKUP("LECHID"&amp;A19,'Main File'!A:O,6,0),0)</f>
        <v>2.4754786696161242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0.26918667215324416</v>
      </c>
      <c r="F19" s="28">
        <f>IFERROR(+VLOOKUP("LECHID"&amp;A19,'Main File'!A:O,10,0),0)</f>
        <v>2.7446653417693683</v>
      </c>
      <c r="G19" s="28">
        <f>IFERROR(+VLOOKUP("LECHID"&amp;A19,'Main File'!A:O,11,0),0)</f>
        <v>1.4767977978454396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0.25144089797739977</v>
      </c>
      <c r="K19" s="28">
        <f>IFERROR(+VLOOKUP("LECHID"&amp;A19,'Main File'!A:O,15,0),0)</f>
        <v>1.7282386958228395</v>
      </c>
    </row>
    <row r="20" spans="1:11" x14ac:dyDescent="0.25">
      <c r="A20" s="9">
        <f t="shared" si="0"/>
        <v>43176</v>
      </c>
      <c r="B20" s="28">
        <f>IFERROR(+VLOOKUP("LECHID"&amp;A20,'Main File'!A:O,6,0),0)</f>
        <v>2.4753974828797394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0.26917227662320858</v>
      </c>
      <c r="F20" s="28">
        <f>IFERROR(+VLOOKUP("LECHID"&amp;A20,'Main File'!A:O,10,0),0)</f>
        <v>2.7445697595029479</v>
      </c>
      <c r="G20" s="28">
        <f>IFERROR(+VLOOKUP("LECHID"&amp;A20,'Main File'!A:O,11,0),0)</f>
        <v>1.4776392088177064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0.25159426647110039</v>
      </c>
      <c r="K20" s="28">
        <f>IFERROR(+VLOOKUP("LECHID"&amp;A20,'Main File'!A:O,15,0),0)</f>
        <v>1.7292334752888068</v>
      </c>
    </row>
    <row r="21" spans="1:11" x14ac:dyDescent="0.25">
      <c r="A21" s="9">
        <f t="shared" si="0"/>
        <v>43177</v>
      </c>
      <c r="B21" s="28">
        <f>IFERROR(+VLOOKUP("LECHID"&amp;A21,'Main File'!A:O,6,0),0)</f>
        <v>2.4753904166876595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0.26917417070509786</v>
      </c>
      <c r="F21" s="28">
        <f>IFERROR(+VLOOKUP("LECHID"&amp;A21,'Main File'!A:O,10,0),0)</f>
        <v>2.7445645873927571</v>
      </c>
      <c r="G21" s="28">
        <f>IFERROR(+VLOOKUP("LECHID"&amp;A21,'Main File'!A:O,11,0),0)</f>
        <v>1.4776338473601995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0.25159335358792795</v>
      </c>
      <c r="K21" s="28">
        <f>IFERROR(+VLOOKUP("LECHID"&amp;A21,'Main File'!A:O,15,0),0)</f>
        <v>1.7292272009481275</v>
      </c>
    </row>
    <row r="22" spans="1:11" x14ac:dyDescent="0.25">
      <c r="A22" s="9">
        <f t="shared" si="0"/>
        <v>43178</v>
      </c>
      <c r="B22" s="28">
        <f>IFERROR(+VLOOKUP("LECHID"&amp;A22,'Main File'!A:O,6,0),0)</f>
        <v>2.4751104314039845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0.26911584872548872</v>
      </c>
      <c r="F22" s="28">
        <f>IFERROR(+VLOOKUP("LECHID"&amp;A22,'Main File'!A:O,10,0),0)</f>
        <v>2.7442262801294732</v>
      </c>
      <c r="G22" s="28">
        <f>IFERROR(+VLOOKUP("LECHID"&amp;A22,'Main File'!A:O,11,0),0)</f>
        <v>1.4762567591128948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0.25136328933966501</v>
      </c>
      <c r="K22" s="28">
        <f>IFERROR(+VLOOKUP("LECHID"&amp;A22,'Main File'!A:O,15,0),0)</f>
        <v>1.7276200484525597</v>
      </c>
    </row>
    <row r="23" spans="1:11" x14ac:dyDescent="0.25">
      <c r="A23" s="9">
        <f t="shared" si="0"/>
        <v>43179</v>
      </c>
      <c r="B23" s="28">
        <f>IFERROR(+VLOOKUP("LECHID"&amp;A23,'Main File'!A:O,6,0),0)</f>
        <v>2.4752567365361964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0.26914424347695487</v>
      </c>
      <c r="F23" s="28">
        <f>IFERROR(+VLOOKUP("LECHID"&amp;A23,'Main File'!A:O,10,0),0)</f>
        <v>2.7444009800131512</v>
      </c>
      <c r="G23" s="28">
        <f>IFERROR(+VLOOKUP("LECHID"&amp;A23,'Main File'!A:O,11,0),0)</f>
        <v>1.4776637522050731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0.25159743761763537</v>
      </c>
      <c r="K23" s="28">
        <f>IFERROR(+VLOOKUP("LECHID"&amp;A23,'Main File'!A:O,15,0),0)</f>
        <v>1.7292611898227084</v>
      </c>
    </row>
    <row r="24" spans="1:11" x14ac:dyDescent="0.25">
      <c r="A24" s="9">
        <f t="shared" si="0"/>
        <v>43180</v>
      </c>
      <c r="B24" s="28">
        <f>IFERROR(+VLOOKUP("LECHID"&amp;A24,'Main File'!A:O,6,0),0)</f>
        <v>2.0192815118366703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0.18707204817744583</v>
      </c>
      <c r="F24" s="28">
        <f>IFERROR(+VLOOKUP("LECHID"&amp;A24,'Main File'!A:O,10,0),0)</f>
        <v>2.206353560014116</v>
      </c>
      <c r="G24" s="28">
        <f>IFERROR(+VLOOKUP("LECHID"&amp;A24,'Main File'!A:O,11,0),0)</f>
        <v>1.0218294210738597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0.16954550591392134</v>
      </c>
      <c r="K24" s="28">
        <f>IFERROR(+VLOOKUP("LECHID"&amp;A24,'Main File'!A:O,15,0),0)</f>
        <v>1.1913749269877809</v>
      </c>
    </row>
    <row r="25" spans="1:11" x14ac:dyDescent="0.25">
      <c r="A25" s="9">
        <f t="shared" si="0"/>
        <v>43181</v>
      </c>
      <c r="B25" s="28">
        <f>IFERROR(+VLOOKUP("LECHID"&amp;A25,'Main File'!A:O,6,0),0)</f>
        <v>2.475213683635574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0.26913863644618446</v>
      </c>
      <c r="F25" s="28">
        <f>IFERROR(+VLOOKUP("LECHID"&amp;A25,'Main File'!A:O,10,0),0)</f>
        <v>2.7443523200817586</v>
      </c>
      <c r="G25" s="28">
        <f>IFERROR(+VLOOKUP("LECHID"&amp;A25,'Main File'!A:O,11,0),0)</f>
        <v>1.4770628880534478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0.25149686268517824</v>
      </c>
      <c r="K25" s="28">
        <f>IFERROR(+VLOOKUP("LECHID"&amp;A25,'Main File'!A:O,15,0),0)</f>
        <v>1.7285597507386261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2.3221225143170883</v>
      </c>
      <c r="C18" s="28">
        <f>IFERROR(+VLOOKUP("LEEQTF"&amp;A18,'Main File'!A:O,7,0),0)</f>
        <v>0</v>
      </c>
      <c r="D18" s="28">
        <f>IFERROR(+VLOOKUP("LEEQTF"&amp;A18,'Main File'!A:O,8,0),0)</f>
        <v>0.2</v>
      </c>
      <c r="E18" s="28">
        <f>IFERROR(+VLOOKUP("LEEQTF"&amp;A18,'Main File'!A:O,9,0),0)</f>
        <v>0.28838366510845176</v>
      </c>
      <c r="F18" s="28">
        <f>IFERROR(+VLOOKUP("LEEQTF"&amp;A18,'Main File'!A:O,10,0),0)</f>
        <v>2.8105061794255404</v>
      </c>
      <c r="G18" s="28">
        <f>IFERROR(+VLOOKUP("LEEQTF"&amp;A18,'Main File'!A:O,11,0),0)</f>
        <v>1.4603676816321653</v>
      </c>
      <c r="H18" s="28">
        <f>IFERROR(+VLOOKUP("LEEQTF"&amp;A18,'Main File'!A:O,12,0),0)</f>
        <v>0</v>
      </c>
      <c r="I18" s="28">
        <f>IFERROR(+VLOOKUP("LEEQTF"&amp;A18,'Main File'!A:O,13,0),0)</f>
        <v>0.2</v>
      </c>
      <c r="J18" s="28">
        <f>IFERROR(+VLOOKUP("LEEQTF"&amp;A18,'Main File'!A:O,14,0),0)</f>
        <v>0.28627582341470431</v>
      </c>
      <c r="K18" s="28">
        <f>IFERROR(+VLOOKUP("LEEQTF"&amp;A18,'Main File'!A:O,15,0),0)</f>
        <v>1.9466435050468696</v>
      </c>
    </row>
    <row r="19" spans="1:11" x14ac:dyDescent="0.25">
      <c r="A19" s="9">
        <f t="shared" si="0"/>
        <v>43175</v>
      </c>
      <c r="B19" s="28">
        <f>IFERROR(+VLOOKUP("LEEQTF"&amp;A19,'Main File'!A:O,6,0),0)</f>
        <v>2.3229759702472044</v>
      </c>
      <c r="C19" s="28">
        <f>IFERROR(+VLOOKUP("LEEQTF"&amp;A19,'Main File'!A:O,7,0),0)</f>
        <v>0</v>
      </c>
      <c r="D19" s="28">
        <f>IFERROR(+VLOOKUP("LEEQTF"&amp;A19,'Main File'!A:O,8,0),0)</f>
        <v>0.2</v>
      </c>
      <c r="E19" s="28">
        <f>IFERROR(+VLOOKUP("LEEQTF"&amp;A19,'Main File'!A:O,9,0),0)</f>
        <v>0.2885372319059723</v>
      </c>
      <c r="F19" s="28">
        <f>IFERROR(+VLOOKUP("LEEQTF"&amp;A19,'Main File'!A:O,10,0),0)</f>
        <v>2.811513202153177</v>
      </c>
      <c r="G19" s="28">
        <f>IFERROR(+VLOOKUP("LEEQTF"&amp;A19,'Main File'!A:O,11,0),0)</f>
        <v>1.4611236026568368</v>
      </c>
      <c r="H19" s="28">
        <f>IFERROR(+VLOOKUP("LEEQTF"&amp;A19,'Main File'!A:O,12,0),0)</f>
        <v>0</v>
      </c>
      <c r="I19" s="28">
        <f>IFERROR(+VLOOKUP("LEEQTF"&amp;A19,'Main File'!A:O,13,0),0)</f>
        <v>0.2</v>
      </c>
      <c r="J19" s="28">
        <f>IFERROR(+VLOOKUP("LEEQTF"&amp;A19,'Main File'!A:O,14,0),0)</f>
        <v>0.28641195495223026</v>
      </c>
      <c r="K19" s="28">
        <f>IFERROR(+VLOOKUP("LEEQTF"&amp;A19,'Main File'!A:O,15,0),0)</f>
        <v>1.9475355576090672</v>
      </c>
    </row>
    <row r="20" spans="1:11" x14ac:dyDescent="0.25">
      <c r="A20" s="9">
        <f t="shared" si="0"/>
        <v>43176</v>
      </c>
      <c r="B20" s="28">
        <f>IFERROR(+VLOOKUP("LEEQTF"&amp;A20,'Main File'!A:O,6,0),0)</f>
        <v>2.3230005071124817</v>
      </c>
      <c r="C20" s="28">
        <f>IFERROR(+VLOOKUP("LEEQTF"&amp;A20,'Main File'!A:O,7,0),0)</f>
        <v>0</v>
      </c>
      <c r="D20" s="28">
        <f>IFERROR(+VLOOKUP("LEEQTF"&amp;A20,'Main File'!A:O,8,0),0)</f>
        <v>0.2</v>
      </c>
      <c r="E20" s="28">
        <f>IFERROR(+VLOOKUP("LEEQTF"&amp;A20,'Main File'!A:O,9,0),0)</f>
        <v>0.28854153772996333</v>
      </c>
      <c r="F20" s="28">
        <f>IFERROR(+VLOOKUP("LEEQTF"&amp;A20,'Main File'!A:O,10,0),0)</f>
        <v>2.8115420448424451</v>
      </c>
      <c r="G20" s="28">
        <f>IFERROR(+VLOOKUP("LEEQTF"&amp;A20,'Main File'!A:O,11,0),0)</f>
        <v>1.4612924596823726</v>
      </c>
      <c r="H20" s="28">
        <f>IFERROR(+VLOOKUP("LEEQTF"&amp;A20,'Main File'!A:O,12,0),0)</f>
        <v>0</v>
      </c>
      <c r="I20" s="28">
        <f>IFERROR(+VLOOKUP("LEEQTF"&amp;A20,'Main File'!A:O,13,0),0)</f>
        <v>0.2</v>
      </c>
      <c r="J20" s="28">
        <f>IFERROR(+VLOOKUP("LEEQTF"&amp;A20,'Main File'!A:O,14,0),0)</f>
        <v>0.28644255039755151</v>
      </c>
      <c r="K20" s="28">
        <f>IFERROR(+VLOOKUP("LEEQTF"&amp;A20,'Main File'!A:O,15,0),0)</f>
        <v>1.9477350100799242</v>
      </c>
    </row>
    <row r="21" spans="1:11" x14ac:dyDescent="0.25">
      <c r="A21" s="9">
        <f t="shared" si="0"/>
        <v>43177</v>
      </c>
      <c r="B21" s="28">
        <f>IFERROR(+VLOOKUP("LEEQTF"&amp;A21,'Main File'!A:O,6,0),0)</f>
        <v>2.3230052729872175</v>
      </c>
      <c r="C21" s="28">
        <f>IFERROR(+VLOOKUP("LEEQTF"&amp;A21,'Main File'!A:O,7,0),0)</f>
        <v>0</v>
      </c>
      <c r="D21" s="28">
        <f>IFERROR(+VLOOKUP("LEEQTF"&amp;A21,'Main File'!A:O,8,0),0)</f>
        <v>0.2</v>
      </c>
      <c r="E21" s="28">
        <f>IFERROR(+VLOOKUP("LEEQTF"&amp;A21,'Main File'!A:O,9,0),0)</f>
        <v>0.28854273766244271</v>
      </c>
      <c r="F21" s="28">
        <f>IFERROR(+VLOOKUP("LEEQTF"&amp;A21,'Main File'!A:O,10,0),0)</f>
        <v>2.8115480106496604</v>
      </c>
      <c r="G21" s="28">
        <f>IFERROR(+VLOOKUP("LEEQTF"&amp;A21,'Main File'!A:O,11,0),0)</f>
        <v>1.4612967408028483</v>
      </c>
      <c r="H21" s="28">
        <f>IFERROR(+VLOOKUP("LEEQTF"&amp;A21,'Main File'!A:O,12,0),0)</f>
        <v>0</v>
      </c>
      <c r="I21" s="28">
        <f>IFERROR(+VLOOKUP("LEEQTF"&amp;A21,'Main File'!A:O,13,0),0)</f>
        <v>0.2</v>
      </c>
      <c r="J21" s="28">
        <f>IFERROR(+VLOOKUP("LEEQTF"&amp;A21,'Main File'!A:O,14,0),0)</f>
        <v>0.28644280522045668</v>
      </c>
      <c r="K21" s="28">
        <f>IFERROR(+VLOOKUP("LEEQTF"&amp;A21,'Main File'!A:O,15,0),0)</f>
        <v>1.9477395460233049</v>
      </c>
    </row>
    <row r="22" spans="1:11" x14ac:dyDescent="0.25">
      <c r="A22" s="9">
        <f t="shared" si="0"/>
        <v>43178</v>
      </c>
      <c r="B22" s="28">
        <f>IFERROR(+VLOOKUP("LEEQTF"&amp;A22,'Main File'!A:O,6,0),0)</f>
        <v>2.3241861038879974</v>
      </c>
      <c r="C22" s="28">
        <f>IFERROR(+VLOOKUP("LEEQTF"&amp;A22,'Main File'!A:O,7,0),0)</f>
        <v>0</v>
      </c>
      <c r="D22" s="28">
        <f>IFERROR(+VLOOKUP("LEEQTF"&amp;A22,'Main File'!A:O,8,0),0)</f>
        <v>0.2</v>
      </c>
      <c r="E22" s="28">
        <f>IFERROR(+VLOOKUP("LEEQTF"&amp;A22,'Main File'!A:O,9,0),0)</f>
        <v>0.28875497653478266</v>
      </c>
      <c r="F22" s="28">
        <f>IFERROR(+VLOOKUP("LEEQTF"&amp;A22,'Main File'!A:O,10,0),0)</f>
        <v>2.8129410804227803</v>
      </c>
      <c r="G22" s="28">
        <f>IFERROR(+VLOOKUP("LEEQTF"&amp;A22,'Main File'!A:O,11,0),0)</f>
        <v>1.4622912391165317</v>
      </c>
      <c r="H22" s="28">
        <f>IFERROR(+VLOOKUP("LEEQTF"&amp;A22,'Main File'!A:O,12,0),0)</f>
        <v>0</v>
      </c>
      <c r="I22" s="28">
        <f>IFERROR(+VLOOKUP("LEEQTF"&amp;A22,'Main File'!A:O,13,0),0)</f>
        <v>0.2</v>
      </c>
      <c r="J22" s="28">
        <f>IFERROR(+VLOOKUP("LEEQTF"&amp;A22,'Main File'!A:O,14,0),0)</f>
        <v>0.28662242695574502</v>
      </c>
      <c r="K22" s="28">
        <f>IFERROR(+VLOOKUP("LEEQTF"&amp;A22,'Main File'!A:O,15,0),0)</f>
        <v>1.9489136660722766</v>
      </c>
    </row>
    <row r="23" spans="1:11" x14ac:dyDescent="0.25">
      <c r="A23" s="9">
        <f t="shared" si="0"/>
        <v>43179</v>
      </c>
      <c r="B23" s="28">
        <f>IFERROR(+VLOOKUP("LEEQTF"&amp;A23,'Main File'!A:O,6,0),0)</f>
        <v>2.3238510504356085</v>
      </c>
      <c r="C23" s="28">
        <f>IFERROR(+VLOOKUP("LEEQTF"&amp;A23,'Main File'!A:O,7,0),0)</f>
        <v>0</v>
      </c>
      <c r="D23" s="28">
        <f>IFERROR(+VLOOKUP("LEEQTF"&amp;A23,'Main File'!A:O,8,0),0)</f>
        <v>0.2</v>
      </c>
      <c r="E23" s="28">
        <f>IFERROR(+VLOOKUP("LEEQTF"&amp;A23,'Main File'!A:O,9,0),0)</f>
        <v>0.28869480143263826</v>
      </c>
      <c r="F23" s="28">
        <f>IFERROR(+VLOOKUP("LEEQTF"&amp;A23,'Main File'!A:O,10,0),0)</f>
        <v>2.8125458518682471</v>
      </c>
      <c r="G23" s="28">
        <f>IFERROR(+VLOOKUP("LEEQTF"&amp;A23,'Main File'!A:O,11,0),0)</f>
        <v>1.4622014928426441</v>
      </c>
      <c r="H23" s="28">
        <f>IFERROR(+VLOOKUP("LEEQTF"&amp;A23,'Main File'!A:O,12,0),0)</f>
        <v>0</v>
      </c>
      <c r="I23" s="28">
        <f>IFERROR(+VLOOKUP("LEEQTF"&amp;A23,'Main File'!A:O,13,0),0)</f>
        <v>0.2</v>
      </c>
      <c r="J23" s="28">
        <f>IFERROR(+VLOOKUP("LEEQTF"&amp;A23,'Main File'!A:O,14,0),0)</f>
        <v>0.28660701543926875</v>
      </c>
      <c r="K23" s="28">
        <f>IFERROR(+VLOOKUP("LEEQTF"&amp;A23,'Main File'!A:O,15,0),0)</f>
        <v>1.9488085082819129</v>
      </c>
    </row>
    <row r="24" spans="1:11" x14ac:dyDescent="0.25">
      <c r="A24" s="9">
        <f t="shared" si="0"/>
        <v>43180</v>
      </c>
      <c r="B24" s="28">
        <f>IFERROR(+VLOOKUP("LEEQTF"&amp;A24,'Main File'!A:O,6,0),0)</f>
        <v>2.2692133067107307</v>
      </c>
      <c r="C24" s="28">
        <f>IFERROR(+VLOOKUP("LEEQTF"&amp;A24,'Main File'!A:O,7,0),0)</f>
        <v>0</v>
      </c>
      <c r="D24" s="28">
        <f>IFERROR(+VLOOKUP("LEEQTF"&amp;A24,'Main File'!A:O,8,0),0)</f>
        <v>0.2</v>
      </c>
      <c r="E24" s="28">
        <f>IFERROR(+VLOOKUP("LEEQTF"&amp;A24,'Main File'!A:O,9,0),0)</f>
        <v>0.2788600299460629</v>
      </c>
      <c r="F24" s="28">
        <f>IFERROR(+VLOOKUP("LEEQTF"&amp;A24,'Main File'!A:O,10,0),0)</f>
        <v>2.7480733366567938</v>
      </c>
      <c r="G24" s="28">
        <f>IFERROR(+VLOOKUP("LEEQTF"&amp;A24,'Main File'!A:O,11,0),0)</f>
        <v>1.4075196722272489</v>
      </c>
      <c r="H24" s="28">
        <f>IFERROR(+VLOOKUP("LEEQTF"&amp;A24,'Main File'!A:O,12,0),0)</f>
        <v>0</v>
      </c>
      <c r="I24" s="28">
        <f>IFERROR(+VLOOKUP("LEEQTF"&amp;A24,'Main File'!A:O,13,0),0)</f>
        <v>0.2</v>
      </c>
      <c r="J24" s="28">
        <f>IFERROR(+VLOOKUP("LEEQTF"&amp;A24,'Main File'!A:O,14,0),0)</f>
        <v>0.27676216179832358</v>
      </c>
      <c r="K24" s="28">
        <f>IFERROR(+VLOOKUP("LEEQTF"&amp;A24,'Main File'!A:O,15,0),0)</f>
        <v>1.8842818340255725</v>
      </c>
    </row>
    <row r="25" spans="1:11" x14ac:dyDescent="0.25">
      <c r="A25" s="9">
        <f t="shared" si="0"/>
        <v>43181</v>
      </c>
      <c r="B25" s="28">
        <f>IFERROR(+VLOOKUP("LEEQTF"&amp;A25,'Main File'!A:O,6,0),0)</f>
        <v>2.3244110454028988</v>
      </c>
      <c r="C25" s="28">
        <f>IFERROR(+VLOOKUP("LEEQTF"&amp;A25,'Main File'!A:O,7,0),0)</f>
        <v>0</v>
      </c>
      <c r="D25" s="28">
        <f>IFERROR(+VLOOKUP("LEEQTF"&amp;A25,'Main File'!A:O,8,0),0)</f>
        <v>0.2</v>
      </c>
      <c r="E25" s="28">
        <f>IFERROR(+VLOOKUP("LEEQTF"&amp;A25,'Main File'!A:O,9,0),0)</f>
        <v>0.28879547419036072</v>
      </c>
      <c r="F25" s="28">
        <f>IFERROR(+VLOOKUP("LEEQTF"&amp;A25,'Main File'!A:O,10,0),0)</f>
        <v>2.8132065195932596</v>
      </c>
      <c r="G25" s="28">
        <f>IFERROR(+VLOOKUP("LEEQTF"&amp;A25,'Main File'!A:O,11,0),0)</f>
        <v>1.4626186092375237</v>
      </c>
      <c r="H25" s="28">
        <f>IFERROR(+VLOOKUP("LEEQTF"&amp;A25,'Main File'!A:O,12,0),0)</f>
        <v>0</v>
      </c>
      <c r="I25" s="28">
        <f>IFERROR(+VLOOKUP("LEEQTF"&amp;A25,'Main File'!A:O,13,0),0)</f>
        <v>0.2</v>
      </c>
      <c r="J25" s="28">
        <f>IFERROR(+VLOOKUP("LEEQTF"&amp;A25,'Main File'!A:O,14,0),0)</f>
        <v>0.28668136087044466</v>
      </c>
      <c r="K25" s="28">
        <f>IFERROR(+VLOOKUP("LEEQTF"&amp;A25,'Main File'!A:O,15,0),0)</f>
        <v>1.9492999701079683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2.3537697551737153</v>
      </c>
      <c r="C18" s="28">
        <f>IFERROR(+VLOOKUP("LEGROW"&amp;A18,'Main File'!A:O,7,0),0)</f>
        <v>0</v>
      </c>
      <c r="D18" s="28">
        <f>IFERROR(+VLOOKUP("LEGROW"&amp;A18,'Main File'!A:O,8,0),0)</f>
        <v>0.2</v>
      </c>
      <c r="E18" s="28">
        <f>IFERROR(+VLOOKUP("LEGROW"&amp;A18,'Main File'!A:O,9,0),0)</f>
        <v>0.27607948663126208</v>
      </c>
      <c r="F18" s="28">
        <f>IFERROR(+VLOOKUP("LEGROW"&amp;A18,'Main File'!A:O,10,0),0)</f>
        <v>2.8298492418049777</v>
      </c>
      <c r="G18" s="28">
        <f>IFERROR(+VLOOKUP("LEGROW"&amp;A18,'Main File'!A:O,11,0),0)</f>
        <v>1.398159655475016</v>
      </c>
      <c r="H18" s="28">
        <f>IFERROR(+VLOOKUP("LEGROW"&amp;A18,'Main File'!A:O,12,0),0)</f>
        <v>0</v>
      </c>
      <c r="I18" s="28">
        <f>IFERROR(+VLOOKUP("LEGROW"&amp;A18,'Main File'!A:O,13,0),0)</f>
        <v>0.2</v>
      </c>
      <c r="J18" s="28">
        <f>IFERROR(+VLOOKUP("LEGROW"&amp;A18,'Main File'!A:O,14,0),0)</f>
        <v>0.27327956771080203</v>
      </c>
      <c r="K18" s="28">
        <f>IFERROR(+VLOOKUP("LEGROW"&amp;A18,'Main File'!A:O,15,0),0)</f>
        <v>1.8714392231858179</v>
      </c>
    </row>
    <row r="19" spans="1:11" x14ac:dyDescent="0.25">
      <c r="A19" s="9">
        <f t="shared" si="0"/>
        <v>43175</v>
      </c>
      <c r="B19" s="28">
        <f>IFERROR(+VLOOKUP("LEGROW"&amp;A19,'Main File'!A:O,6,0),0)</f>
        <v>2.3564977415534099</v>
      </c>
      <c r="C19" s="28">
        <f>IFERROR(+VLOOKUP("LEGROW"&amp;A19,'Main File'!A:O,7,0),0)</f>
        <v>0</v>
      </c>
      <c r="D19" s="28">
        <f>IFERROR(+VLOOKUP("LEGROW"&amp;A19,'Main File'!A:O,8,0),0)</f>
        <v>0.2</v>
      </c>
      <c r="E19" s="28">
        <f>IFERROR(+VLOOKUP("LEGROW"&amp;A19,'Main File'!A:O,9,0),0)</f>
        <v>0.27643885522895478</v>
      </c>
      <c r="F19" s="28">
        <f>IFERROR(+VLOOKUP("LEGROW"&amp;A19,'Main File'!A:O,10,0),0)</f>
        <v>2.832936596782365</v>
      </c>
      <c r="G19" s="28">
        <f>IFERROR(+VLOOKUP("LEGROW"&amp;A19,'Main File'!A:O,11,0),0)</f>
        <v>1.3991270099542936</v>
      </c>
      <c r="H19" s="28">
        <f>IFERROR(+VLOOKUP("LEGROW"&amp;A19,'Main File'!A:O,12,0),0)</f>
        <v>0</v>
      </c>
      <c r="I19" s="28">
        <f>IFERROR(+VLOOKUP("LEGROW"&amp;A19,'Main File'!A:O,13,0),0)</f>
        <v>0.2</v>
      </c>
      <c r="J19" s="28">
        <f>IFERROR(+VLOOKUP("LEGROW"&amp;A19,'Main File'!A:O,14,0),0)</f>
        <v>0.27345102064503451</v>
      </c>
      <c r="K19" s="28">
        <f>IFERROR(+VLOOKUP("LEGROW"&amp;A19,'Main File'!A:O,15,0),0)</f>
        <v>1.872578030599328</v>
      </c>
    </row>
    <row r="20" spans="1:11" x14ac:dyDescent="0.25">
      <c r="A20" s="9">
        <f t="shared" si="0"/>
        <v>43176</v>
      </c>
      <c r="B20" s="28">
        <f>IFERROR(+VLOOKUP("LEGROW"&amp;A20,'Main File'!A:O,6,0),0)</f>
        <v>2.3546468302558035</v>
      </c>
      <c r="C20" s="28">
        <f>IFERROR(+VLOOKUP("LEGROW"&amp;A20,'Main File'!A:O,7,0),0)</f>
        <v>0</v>
      </c>
      <c r="D20" s="28">
        <f>IFERROR(+VLOOKUP("LEGROW"&amp;A20,'Main File'!A:O,8,0),0)</f>
        <v>0.2</v>
      </c>
      <c r="E20" s="28">
        <f>IFERROR(+VLOOKUP("LEGROW"&amp;A20,'Main File'!A:O,9,0),0)</f>
        <v>0.27623723238747605</v>
      </c>
      <c r="F20" s="28">
        <f>IFERROR(+VLOOKUP("LEGROW"&amp;A20,'Main File'!A:O,10,0),0)</f>
        <v>2.8308840626432796</v>
      </c>
      <c r="G20" s="28">
        <f>IFERROR(+VLOOKUP("LEGROW"&amp;A20,'Main File'!A:O,11,0),0)</f>
        <v>1.3990860789368851</v>
      </c>
      <c r="H20" s="28">
        <f>IFERROR(+VLOOKUP("LEGROW"&amp;A20,'Main File'!A:O,12,0),0)</f>
        <v>0</v>
      </c>
      <c r="I20" s="28">
        <f>IFERROR(+VLOOKUP("LEGROW"&amp;A20,'Main File'!A:O,13,0),0)</f>
        <v>0.2</v>
      </c>
      <c r="J20" s="28">
        <f>IFERROR(+VLOOKUP("LEGROW"&amp;A20,'Main File'!A:O,14,0),0)</f>
        <v>0.27344554795736231</v>
      </c>
      <c r="K20" s="28">
        <f>IFERROR(+VLOOKUP("LEGROW"&amp;A20,'Main File'!A:O,15,0),0)</f>
        <v>1.8725316268942473</v>
      </c>
    </row>
    <row r="21" spans="1:11" x14ac:dyDescent="0.25">
      <c r="A21" s="9">
        <f t="shared" si="0"/>
        <v>43177</v>
      </c>
      <c r="B21" s="28">
        <f>IFERROR(+VLOOKUP("LEGROW"&amp;A21,'Main File'!A:O,6,0),0)</f>
        <v>2.3546537461543768</v>
      </c>
      <c r="C21" s="28">
        <f>IFERROR(+VLOOKUP("LEGROW"&amp;A21,'Main File'!A:O,7,0),0)</f>
        <v>0</v>
      </c>
      <c r="D21" s="28">
        <f>IFERROR(+VLOOKUP("LEGROW"&amp;A21,'Main File'!A:O,8,0),0)</f>
        <v>0.2</v>
      </c>
      <c r="E21" s="28">
        <f>IFERROR(+VLOOKUP("LEGROW"&amp;A21,'Main File'!A:O,9,0),0)</f>
        <v>0.27623840797201382</v>
      </c>
      <c r="F21" s="28">
        <f>IFERROR(+VLOOKUP("LEGROW"&amp;A21,'Main File'!A:O,10,0),0)</f>
        <v>2.8308921541263907</v>
      </c>
      <c r="G21" s="28">
        <f>IFERROR(+VLOOKUP("LEGROW"&amp;A21,'Main File'!A:O,11,0),0)</f>
        <v>1.3990919536526563</v>
      </c>
      <c r="H21" s="28">
        <f>IFERROR(+VLOOKUP("LEGROW"&amp;A21,'Main File'!A:O,12,0),0)</f>
        <v>0</v>
      </c>
      <c r="I21" s="28">
        <f>IFERROR(+VLOOKUP("LEGROW"&amp;A21,'Main File'!A:O,13,0),0)</f>
        <v>0.2</v>
      </c>
      <c r="J21" s="28">
        <f>IFERROR(+VLOOKUP("LEGROW"&amp;A21,'Main File'!A:O,14,0),0)</f>
        <v>0.27344664980137712</v>
      </c>
      <c r="K21" s="28">
        <f>IFERROR(+VLOOKUP("LEGROW"&amp;A21,'Main File'!A:O,15,0),0)</f>
        <v>1.8725386034540334</v>
      </c>
    </row>
    <row r="22" spans="1:11" x14ac:dyDescent="0.25">
      <c r="A22" s="9">
        <f t="shared" si="0"/>
        <v>43178</v>
      </c>
      <c r="B22" s="28">
        <f>IFERROR(+VLOOKUP("LEGROW"&amp;A22,'Main File'!A:O,6,0),0)</f>
        <v>2.3556320874713315</v>
      </c>
      <c r="C22" s="28">
        <f>IFERROR(+VLOOKUP("LEGROW"&amp;A22,'Main File'!A:O,7,0),0)</f>
        <v>0</v>
      </c>
      <c r="D22" s="28">
        <f>IFERROR(+VLOOKUP("LEGROW"&amp;A22,'Main File'!A:O,8,0),0)</f>
        <v>0.2</v>
      </c>
      <c r="E22" s="28">
        <f>IFERROR(+VLOOKUP("LEGROW"&amp;A22,'Main File'!A:O,9,0),0)</f>
        <v>0.27641454767403517</v>
      </c>
      <c r="F22" s="28">
        <f>IFERROR(+VLOOKUP("LEGROW"&amp;A22,'Main File'!A:O,10,0),0)</f>
        <v>2.8320466351453666</v>
      </c>
      <c r="G22" s="28">
        <f>IFERROR(+VLOOKUP("LEGROW"&amp;A22,'Main File'!A:O,11,0),0)</f>
        <v>1.3999335801274475</v>
      </c>
      <c r="H22" s="28">
        <f>IFERROR(+VLOOKUP("LEGROW"&amp;A22,'Main File'!A:O,12,0),0)</f>
        <v>0</v>
      </c>
      <c r="I22" s="28">
        <f>IFERROR(+VLOOKUP("LEGROW"&amp;A22,'Main File'!A:O,13,0),0)</f>
        <v>0.2</v>
      </c>
      <c r="J22" s="28">
        <f>IFERROR(+VLOOKUP("LEGROW"&amp;A22,'Main File'!A:O,14,0),0)</f>
        <v>0.27359804636004575</v>
      </c>
      <c r="K22" s="28">
        <f>IFERROR(+VLOOKUP("LEGROW"&amp;A22,'Main File'!A:O,15,0),0)</f>
        <v>1.8735316264874933</v>
      </c>
    </row>
    <row r="23" spans="1:11" x14ac:dyDescent="0.25">
      <c r="A23" s="9">
        <f t="shared" si="0"/>
        <v>43179</v>
      </c>
      <c r="B23" s="28">
        <f>IFERROR(+VLOOKUP("LEGROW"&amp;A23,'Main File'!A:O,6,0),0)</f>
        <v>2.3550866897172038</v>
      </c>
      <c r="C23" s="28">
        <f>IFERROR(+VLOOKUP("LEGROW"&amp;A23,'Main File'!A:O,7,0),0)</f>
        <v>0</v>
      </c>
      <c r="D23" s="28">
        <f>IFERROR(+VLOOKUP("LEGROW"&amp;A23,'Main File'!A:O,8,0),0)</f>
        <v>0.2</v>
      </c>
      <c r="E23" s="28">
        <f>IFERROR(+VLOOKUP("LEGROW"&amp;A23,'Main File'!A:O,9,0),0)</f>
        <v>0.27631603407990829</v>
      </c>
      <c r="F23" s="28">
        <f>IFERROR(+VLOOKUP("LEGROW"&amp;A23,'Main File'!A:O,10,0),0)</f>
        <v>2.8314027237971122</v>
      </c>
      <c r="G23" s="28">
        <f>IFERROR(+VLOOKUP("LEGROW"&amp;A23,'Main File'!A:O,11,0),0)</f>
        <v>1.3996150550424047</v>
      </c>
      <c r="H23" s="28">
        <f>IFERROR(+VLOOKUP("LEGROW"&amp;A23,'Main File'!A:O,12,0),0)</f>
        <v>0</v>
      </c>
      <c r="I23" s="28">
        <f>IFERROR(+VLOOKUP("LEGROW"&amp;A23,'Main File'!A:O,13,0),0)</f>
        <v>0.2</v>
      </c>
      <c r="J23" s="28">
        <f>IFERROR(+VLOOKUP("LEGROW"&amp;A23,'Main File'!A:O,14,0),0)</f>
        <v>0.27354157542534402</v>
      </c>
      <c r="K23" s="28">
        <f>IFERROR(+VLOOKUP("LEGROW"&amp;A23,'Main File'!A:O,15,0),0)</f>
        <v>1.8731566304677487</v>
      </c>
    </row>
    <row r="24" spans="1:11" x14ac:dyDescent="0.25">
      <c r="A24" s="9">
        <f t="shared" si="0"/>
        <v>43180</v>
      </c>
      <c r="B24" s="28">
        <f>IFERROR(+VLOOKUP("LEGROW"&amp;A24,'Main File'!A:O,6,0),0)</f>
        <v>2.2457697080502328</v>
      </c>
      <c r="C24" s="28">
        <f>IFERROR(+VLOOKUP("LEGROW"&amp;A24,'Main File'!A:O,7,0),0)</f>
        <v>0</v>
      </c>
      <c r="D24" s="28">
        <f>IFERROR(+VLOOKUP("LEGROW"&amp;A24,'Main File'!A:O,8,0),0)</f>
        <v>0.2</v>
      </c>
      <c r="E24" s="28">
        <f>IFERROR(+VLOOKUP("LEGROW"&amp;A24,'Main File'!A:O,9,0),0)</f>
        <v>0.25663939600065278</v>
      </c>
      <c r="F24" s="28">
        <f>IFERROR(+VLOOKUP("LEGROW"&amp;A24,'Main File'!A:O,10,0),0)</f>
        <v>2.7024091040508855</v>
      </c>
      <c r="G24" s="28">
        <f>IFERROR(+VLOOKUP("LEGROW"&amp;A24,'Main File'!A:O,11,0),0)</f>
        <v>1.2902642801624287</v>
      </c>
      <c r="H24" s="28">
        <f>IFERROR(+VLOOKUP("LEGROW"&amp;A24,'Main File'!A:O,12,0),0)</f>
        <v>0</v>
      </c>
      <c r="I24" s="28">
        <f>IFERROR(+VLOOKUP("LEGROW"&amp;A24,'Main File'!A:O,13,0),0)</f>
        <v>0.2</v>
      </c>
      <c r="J24" s="28">
        <f>IFERROR(+VLOOKUP("LEGROW"&amp;A24,'Main File'!A:O,14,0),0)</f>
        <v>0.25385578991925634</v>
      </c>
      <c r="K24" s="28">
        <f>IFERROR(+VLOOKUP("LEGROW"&amp;A24,'Main File'!A:O,15,0),0)</f>
        <v>1.744120070081685</v>
      </c>
    </row>
    <row r="25" spans="1:11" x14ac:dyDescent="0.25">
      <c r="A25" s="9">
        <f t="shared" si="0"/>
        <v>43181</v>
      </c>
      <c r="B25" s="28">
        <f>IFERROR(+VLOOKUP("LEGROW"&amp;A25,'Main File'!A:O,6,0),0)</f>
        <v>2.3542881969543754</v>
      </c>
      <c r="C25" s="28">
        <f>IFERROR(+VLOOKUP("LEGROW"&amp;A25,'Main File'!A:O,7,0),0)</f>
        <v>0</v>
      </c>
      <c r="D25" s="28">
        <f>IFERROR(+VLOOKUP("LEGROW"&amp;A25,'Main File'!A:O,8,0),0)</f>
        <v>0.2</v>
      </c>
      <c r="E25" s="28">
        <f>IFERROR(+VLOOKUP("LEGROW"&amp;A25,'Main File'!A:O,9,0),0)</f>
        <v>0.27617290077920609</v>
      </c>
      <c r="F25" s="28">
        <f>IFERROR(+VLOOKUP("LEGROW"&amp;A25,'Main File'!A:O,10,0),0)</f>
        <v>2.8304610977335818</v>
      </c>
      <c r="G25" s="28">
        <f>IFERROR(+VLOOKUP("LEGROW"&amp;A25,'Main File'!A:O,11,0),0)</f>
        <v>1.3986234969500075</v>
      </c>
      <c r="H25" s="28">
        <f>IFERROR(+VLOOKUP("LEGROW"&amp;A25,'Main File'!A:O,12,0),0)</f>
        <v>0</v>
      </c>
      <c r="I25" s="28">
        <f>IFERROR(+VLOOKUP("LEGROW"&amp;A25,'Main File'!A:O,13,0),0)</f>
        <v>0.2</v>
      </c>
      <c r="J25" s="28">
        <f>IFERROR(+VLOOKUP("LEGROW"&amp;A25,'Main File'!A:O,14,0),0)</f>
        <v>0.27336201857633585</v>
      </c>
      <c r="K25" s="28">
        <f>IFERROR(+VLOOKUP("LEGROW"&amp;A25,'Main File'!A:O,15,0),0)</f>
        <v>1.8719855155263434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2.5001235799662425</v>
      </c>
      <c r="C18" s="28">
        <f>IFERROR(+VLOOKUP("LEINFA"&amp;A18,'Main File'!A:O,7,0),0)</f>
        <v>0</v>
      </c>
      <c r="D18" s="28">
        <f>IFERROR(+VLOOKUP("LEINFA"&amp;A18,'Main File'!A:O,8,0),0)</f>
        <v>0.2</v>
      </c>
      <c r="E18" s="28">
        <f>IFERROR(+VLOOKUP("LEINFA"&amp;A18,'Main File'!A:O,9,0),0)</f>
        <v>0.25382105414476386</v>
      </c>
      <c r="F18" s="28">
        <f>IFERROR(+VLOOKUP("LEINFA"&amp;A18,'Main File'!A:O,10,0),0)</f>
        <v>2.9539446341110063</v>
      </c>
      <c r="G18" s="28">
        <f>IFERROR(+VLOOKUP("LEINFA"&amp;A18,'Main File'!A:O,11,0),0)</f>
        <v>1.2132599366638002</v>
      </c>
      <c r="H18" s="28">
        <f>IFERROR(+VLOOKUP("LEINFA"&amp;A18,'Main File'!A:O,12,0),0)</f>
        <v>0</v>
      </c>
      <c r="I18" s="28">
        <f>IFERROR(+VLOOKUP("LEINFA"&amp;A18,'Main File'!A:O,13,0),0)</f>
        <v>0.2</v>
      </c>
      <c r="J18" s="28">
        <f>IFERROR(+VLOOKUP("LEINFA"&amp;A18,'Main File'!A:O,14,0),0)</f>
        <v>0.24179819261919452</v>
      </c>
      <c r="K18" s="28">
        <f>IFERROR(+VLOOKUP("LEINFA"&amp;A18,'Main File'!A:O,15,0),0)</f>
        <v>1.6550581292829947</v>
      </c>
    </row>
    <row r="19" spans="1:11" x14ac:dyDescent="0.25">
      <c r="A19" s="9">
        <f t="shared" si="0"/>
        <v>43175</v>
      </c>
      <c r="B19" s="28">
        <f>IFERROR(+VLOOKUP("LEINFA"&amp;A19,'Main File'!A:O,6,0),0)</f>
        <v>2.5001232439044028</v>
      </c>
      <c r="C19" s="28">
        <f>IFERROR(+VLOOKUP("LEINFA"&amp;A19,'Main File'!A:O,7,0),0)</f>
        <v>0</v>
      </c>
      <c r="D19" s="28">
        <f>IFERROR(+VLOOKUP("LEINFA"&amp;A19,'Main File'!A:O,8,0),0)</f>
        <v>0.2</v>
      </c>
      <c r="E19" s="28">
        <f>IFERROR(+VLOOKUP("LEINFA"&amp;A19,'Main File'!A:O,9,0),0)</f>
        <v>0.25382055302376166</v>
      </c>
      <c r="F19" s="28">
        <f>IFERROR(+VLOOKUP("LEINFA"&amp;A19,'Main File'!A:O,10,0),0)</f>
        <v>2.9539437969281646</v>
      </c>
      <c r="G19" s="28">
        <f>IFERROR(+VLOOKUP("LEINFA"&amp;A19,'Main File'!A:O,11,0),0)</f>
        <v>1.212451998054312</v>
      </c>
      <c r="H19" s="28">
        <f>IFERROR(+VLOOKUP("LEINFA"&amp;A19,'Main File'!A:O,12,0),0)</f>
        <v>0</v>
      </c>
      <c r="I19" s="28">
        <f>IFERROR(+VLOOKUP("LEINFA"&amp;A19,'Main File'!A:O,13,0),0)</f>
        <v>0.2</v>
      </c>
      <c r="J19" s="28">
        <f>IFERROR(+VLOOKUP("LEINFA"&amp;A19,'Main File'!A:O,14,0),0)</f>
        <v>0.24165511234763939</v>
      </c>
      <c r="K19" s="28">
        <f>IFERROR(+VLOOKUP("LEINFA"&amp;A19,'Main File'!A:O,15,0),0)</f>
        <v>1.6541071104019514</v>
      </c>
    </row>
    <row r="20" spans="1:11" x14ac:dyDescent="0.25">
      <c r="A20" s="9">
        <f t="shared" si="0"/>
        <v>43176</v>
      </c>
      <c r="B20" s="28">
        <f>IFERROR(+VLOOKUP("LEINFA"&amp;A20,'Main File'!A:O,6,0),0)</f>
        <v>2.5001226729232942</v>
      </c>
      <c r="C20" s="28">
        <f>IFERROR(+VLOOKUP("LEINFA"&amp;A20,'Main File'!A:O,7,0),0)</f>
        <v>0</v>
      </c>
      <c r="D20" s="28">
        <f>IFERROR(+VLOOKUP("LEINFA"&amp;A20,'Main File'!A:O,8,0),0)</f>
        <v>0.2</v>
      </c>
      <c r="E20" s="28">
        <f>IFERROR(+VLOOKUP("LEINFA"&amp;A20,'Main File'!A:O,9,0),0)</f>
        <v>0.25382078944747444</v>
      </c>
      <c r="F20" s="28">
        <f>IFERROR(+VLOOKUP("LEINFA"&amp;A20,'Main File'!A:O,10,0),0)</f>
        <v>2.953943462370769</v>
      </c>
      <c r="G20" s="28">
        <f>IFERROR(+VLOOKUP("LEINFA"&amp;A20,'Main File'!A:O,11,0),0)</f>
        <v>1.2132793388861993</v>
      </c>
      <c r="H20" s="28">
        <f>IFERROR(+VLOOKUP("LEINFA"&amp;A20,'Main File'!A:O,12,0),0)</f>
        <v>0</v>
      </c>
      <c r="I20" s="28">
        <f>IFERROR(+VLOOKUP("LEINFA"&amp;A20,'Main File'!A:O,13,0),0)</f>
        <v>0.2</v>
      </c>
      <c r="J20" s="28">
        <f>IFERROR(+VLOOKUP("LEINFA"&amp;A20,'Main File'!A:O,14,0),0)</f>
        <v>0.2417941658254136</v>
      </c>
      <c r="K20" s="28">
        <f>IFERROR(+VLOOKUP("LEINFA"&amp;A20,'Main File'!A:O,15,0),0)</f>
        <v>1.655073504711613</v>
      </c>
    </row>
    <row r="21" spans="1:11" x14ac:dyDescent="0.25">
      <c r="A21" s="9">
        <f t="shared" si="0"/>
        <v>43177</v>
      </c>
      <c r="B21" s="28">
        <f>IFERROR(+VLOOKUP("LEINFA"&amp;A21,'Main File'!A:O,6,0),0)</f>
        <v>2.500123693183093</v>
      </c>
      <c r="C21" s="28">
        <f>IFERROR(+VLOOKUP("LEINFA"&amp;A21,'Main File'!A:O,7,0),0)</f>
        <v>0</v>
      </c>
      <c r="D21" s="28">
        <f>IFERROR(+VLOOKUP("LEINFA"&amp;A21,'Main File'!A:O,8,0),0)</f>
        <v>0.2</v>
      </c>
      <c r="E21" s="28">
        <f>IFERROR(+VLOOKUP("LEINFA"&amp;A21,'Main File'!A:O,9,0),0)</f>
        <v>0.25382065321804581</v>
      </c>
      <c r="F21" s="28">
        <f>IFERROR(+VLOOKUP("LEINFA"&amp;A21,'Main File'!A:O,10,0),0)</f>
        <v>2.9539443464011388</v>
      </c>
      <c r="G21" s="28">
        <f>IFERROR(+VLOOKUP("LEINFA"&amp;A21,'Main File'!A:O,11,0),0)</f>
        <v>1.2132757543074528</v>
      </c>
      <c r="H21" s="28">
        <f>IFERROR(+VLOOKUP("LEINFA"&amp;A21,'Main File'!A:O,12,0),0)</f>
        <v>0</v>
      </c>
      <c r="I21" s="28">
        <f>IFERROR(+VLOOKUP("LEINFA"&amp;A21,'Main File'!A:O,13,0),0)</f>
        <v>0.2</v>
      </c>
      <c r="J21" s="28">
        <f>IFERROR(+VLOOKUP("LEINFA"&amp;A21,'Main File'!A:O,14,0),0)</f>
        <v>0.24179699100825963</v>
      </c>
      <c r="K21" s="28">
        <f>IFERROR(+VLOOKUP("LEINFA"&amp;A21,'Main File'!A:O,15,0),0)</f>
        <v>1.6550727453157124</v>
      </c>
    </row>
    <row r="22" spans="1:11" x14ac:dyDescent="0.25">
      <c r="A22" s="9">
        <f t="shared" si="0"/>
        <v>43178</v>
      </c>
      <c r="B22" s="28">
        <f>IFERROR(+VLOOKUP("LEINFA"&amp;A22,'Main File'!A:O,6,0),0)</f>
        <v>2.5001225971548613</v>
      </c>
      <c r="C22" s="28">
        <f>IFERROR(+VLOOKUP("LEINFA"&amp;A22,'Main File'!A:O,7,0),0)</f>
        <v>0</v>
      </c>
      <c r="D22" s="28">
        <f>IFERROR(+VLOOKUP("LEINFA"&amp;A22,'Main File'!A:O,8,0),0)</f>
        <v>0.2</v>
      </c>
      <c r="E22" s="28">
        <f>IFERROR(+VLOOKUP("LEINFA"&amp;A22,'Main File'!A:O,9,0),0)</f>
        <v>0.25382009016001622</v>
      </c>
      <c r="F22" s="28">
        <f>IFERROR(+VLOOKUP("LEINFA"&amp;A22,'Main File'!A:O,10,0),0)</f>
        <v>2.9539426873148775</v>
      </c>
      <c r="G22" s="28">
        <f>IFERROR(+VLOOKUP("LEINFA"&amp;A22,'Main File'!A:O,11,0),0)</f>
        <v>1.2125960413159946</v>
      </c>
      <c r="H22" s="28">
        <f>IFERROR(+VLOOKUP("LEINFA"&amp;A22,'Main File'!A:O,12,0),0)</f>
        <v>0</v>
      </c>
      <c r="I22" s="28">
        <f>IFERROR(+VLOOKUP("LEINFA"&amp;A22,'Main File'!A:O,13,0),0)</f>
        <v>0.2</v>
      </c>
      <c r="J22" s="28">
        <f>IFERROR(+VLOOKUP("LEINFA"&amp;A22,'Main File'!A:O,14,0),0)</f>
        <v>0.24167384068270489</v>
      </c>
      <c r="K22" s="28">
        <f>IFERROR(+VLOOKUP("LEINFA"&amp;A22,'Main File'!A:O,15,0),0)</f>
        <v>1.6542698819986994</v>
      </c>
    </row>
    <row r="23" spans="1:11" x14ac:dyDescent="0.25">
      <c r="A23" s="9">
        <f t="shared" si="0"/>
        <v>43179</v>
      </c>
      <c r="B23" s="28">
        <f>IFERROR(+VLOOKUP("LEINFA"&amp;A23,'Main File'!A:O,6,0),0)</f>
        <v>2.5001229829323677</v>
      </c>
      <c r="C23" s="28">
        <f>IFERROR(+VLOOKUP("LEINFA"&amp;A23,'Main File'!A:O,7,0),0)</f>
        <v>0</v>
      </c>
      <c r="D23" s="28">
        <f>IFERROR(+VLOOKUP("LEINFA"&amp;A23,'Main File'!A:O,8,0),0)</f>
        <v>0.2</v>
      </c>
      <c r="E23" s="28">
        <f>IFERROR(+VLOOKUP("LEINFA"&amp;A23,'Main File'!A:O,9,0),0)</f>
        <v>0.25382116664687115</v>
      </c>
      <c r="F23" s="28">
        <f>IFERROR(+VLOOKUP("LEINFA"&amp;A23,'Main File'!A:O,10,0),0)</f>
        <v>2.9539441495792391</v>
      </c>
      <c r="G23" s="28">
        <f>IFERROR(+VLOOKUP("LEINFA"&amp;A23,'Main File'!A:O,11,0),0)</f>
        <v>1.2132395118398955</v>
      </c>
      <c r="H23" s="28">
        <f>IFERROR(+VLOOKUP("LEINFA"&amp;A23,'Main File'!A:O,12,0),0)</f>
        <v>0</v>
      </c>
      <c r="I23" s="28">
        <f>IFERROR(+VLOOKUP("LEINFA"&amp;A23,'Main File'!A:O,13,0),0)</f>
        <v>0.2</v>
      </c>
      <c r="J23" s="28">
        <f>IFERROR(+VLOOKUP("LEINFA"&amp;A23,'Main File'!A:O,14,0),0)</f>
        <v>0.24178627242340689</v>
      </c>
      <c r="K23" s="28">
        <f>IFERROR(+VLOOKUP("LEINFA"&amp;A23,'Main File'!A:O,15,0),0)</f>
        <v>1.6550257842633025</v>
      </c>
    </row>
    <row r="24" spans="1:11" x14ac:dyDescent="0.25">
      <c r="A24" s="9">
        <f t="shared" si="0"/>
        <v>43180</v>
      </c>
      <c r="B24" s="28">
        <f>IFERROR(+VLOOKUP("LEINFA"&amp;A24,'Main File'!A:O,6,0),0)</f>
        <v>2.3825123179463139</v>
      </c>
      <c r="C24" s="28">
        <f>IFERROR(+VLOOKUP("LEINFA"&amp;A24,'Main File'!A:O,7,0),0)</f>
        <v>0</v>
      </c>
      <c r="D24" s="28">
        <f>IFERROR(+VLOOKUP("LEINFA"&amp;A24,'Main File'!A:O,8,0),0)</f>
        <v>0.2</v>
      </c>
      <c r="E24" s="28">
        <f>IFERROR(+VLOOKUP("LEINFA"&amp;A24,'Main File'!A:O,9,0),0)</f>
        <v>0.23264930946262594</v>
      </c>
      <c r="F24" s="28">
        <f>IFERROR(+VLOOKUP("LEINFA"&amp;A24,'Main File'!A:O,10,0),0)</f>
        <v>2.8151616274089402</v>
      </c>
      <c r="G24" s="28">
        <f>IFERROR(+VLOOKUP("LEINFA"&amp;A24,'Main File'!A:O,11,0),0)</f>
        <v>1.0959598813650875</v>
      </c>
      <c r="H24" s="28">
        <f>IFERROR(+VLOOKUP("LEINFA"&amp;A24,'Main File'!A:O,12,0),0)</f>
        <v>0</v>
      </c>
      <c r="I24" s="28">
        <f>IFERROR(+VLOOKUP("LEINFA"&amp;A24,'Main File'!A:O,13,0),0)</f>
        <v>0.2</v>
      </c>
      <c r="J24" s="28">
        <f>IFERROR(+VLOOKUP("LEINFA"&amp;A24,'Main File'!A:O,14,0),0)</f>
        <v>0.22068374161970314</v>
      </c>
      <c r="K24" s="28">
        <f>IFERROR(+VLOOKUP("LEINFA"&amp;A24,'Main File'!A:O,15,0),0)</f>
        <v>1.5166436229847906</v>
      </c>
    </row>
    <row r="25" spans="1:11" x14ac:dyDescent="0.25">
      <c r="A25" s="9">
        <f t="shared" si="0"/>
        <v>43181</v>
      </c>
      <c r="B25" s="28">
        <f>IFERROR(+VLOOKUP("LEINFA"&amp;A25,'Main File'!A:O,6,0),0)</f>
        <v>2.5001214951184512</v>
      </c>
      <c r="C25" s="28">
        <f>IFERROR(+VLOOKUP("LEINFA"&amp;A25,'Main File'!A:O,7,0),0)</f>
        <v>0</v>
      </c>
      <c r="D25" s="28">
        <f>IFERROR(+VLOOKUP("LEINFA"&amp;A25,'Main File'!A:O,8,0),0)</f>
        <v>0.2</v>
      </c>
      <c r="E25" s="28">
        <f>IFERROR(+VLOOKUP("LEINFA"&amp;A25,'Main File'!A:O,9,0),0)</f>
        <v>0.25381985054512779</v>
      </c>
      <c r="F25" s="28">
        <f>IFERROR(+VLOOKUP("LEINFA"&amp;A25,'Main File'!A:O,10,0),0)</f>
        <v>2.953941345663579</v>
      </c>
      <c r="G25" s="28">
        <f>IFERROR(+VLOOKUP("LEINFA"&amp;A25,'Main File'!A:O,11,0),0)</f>
        <v>1.2127585105761238</v>
      </c>
      <c r="H25" s="28">
        <f>IFERROR(+VLOOKUP("LEINFA"&amp;A25,'Main File'!A:O,12,0),0)</f>
        <v>0</v>
      </c>
      <c r="I25" s="28">
        <f>IFERROR(+VLOOKUP("LEINFA"&amp;A25,'Main File'!A:O,13,0),0)</f>
        <v>0.2</v>
      </c>
      <c r="J25" s="28">
        <f>IFERROR(+VLOOKUP("LEINFA"&amp;A25,'Main File'!A:O,14,0),0)</f>
        <v>0.24171265294616784</v>
      </c>
      <c r="K25" s="28">
        <f>IFERROR(+VLOOKUP("LEINFA"&amp;A25,'Main File'!A:O,15,0),0)</f>
        <v>1.6544711635222917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1.2000270228336889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4.5001414581429013E-2</v>
      </c>
      <c r="F18" s="28">
        <f>IFERROR(+VLOOKUP("LEINNF"&amp;A18,'Main File'!A:O,10,0),0)</f>
        <v>1.2450284374151179</v>
      </c>
      <c r="G18" s="28">
        <f>IFERROR(+VLOOKUP("LEINNF"&amp;A18,'Main File'!A:O,11,0),0)</f>
        <v>0.64443599729394641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4.3997874351750704E-2</v>
      </c>
      <c r="K18" s="28">
        <f>IFERROR(+VLOOKUP("LEINNF"&amp;A18,'Main File'!A:O,15,0),0)</f>
        <v>0.68843387164569714</v>
      </c>
    </row>
    <row r="19" spans="1:11" x14ac:dyDescent="0.25">
      <c r="A19" s="9">
        <f t="shared" si="0"/>
        <v>43175</v>
      </c>
      <c r="B19" s="28">
        <f>IFERROR(+VLOOKUP("LEINNF"&amp;A19,'Main File'!A:O,6,0),0)</f>
        <v>1.2000274051074666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4.5001072887850997E-2</v>
      </c>
      <c r="F19" s="28">
        <f>IFERROR(+VLOOKUP("LEINNF"&amp;A19,'Main File'!A:O,10,0),0)</f>
        <v>1.2450284779953176</v>
      </c>
      <c r="G19" s="28">
        <f>IFERROR(+VLOOKUP("LEINNF"&amp;A19,'Main File'!A:O,11,0),0)</f>
        <v>0.64438064651123639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4.3985999100419081E-2</v>
      </c>
      <c r="K19" s="28">
        <f>IFERROR(+VLOOKUP("LEINNF"&amp;A19,'Main File'!A:O,15,0),0)</f>
        <v>0.6883666456116555</v>
      </c>
    </row>
    <row r="20" spans="1:11" x14ac:dyDescent="0.25">
      <c r="A20" s="9">
        <f t="shared" si="0"/>
        <v>43176</v>
      </c>
      <c r="B20" s="28">
        <f>IFERROR(+VLOOKUP("LEINNF"&amp;A20,'Main File'!A:O,6,0),0)</f>
        <v>1.2000228843237257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4.5005876295646646E-2</v>
      </c>
      <c r="F20" s="28">
        <f>IFERROR(+VLOOKUP("LEINNF"&amp;A20,'Main File'!A:O,10,0),0)</f>
        <v>1.2450287606193724</v>
      </c>
      <c r="G20" s="28">
        <f>IFERROR(+VLOOKUP("LEINNF"&amp;A20,'Main File'!A:O,11,0),0)</f>
        <v>0.64447531989476747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4.4006199035815749E-2</v>
      </c>
      <c r="K20" s="28">
        <f>IFERROR(+VLOOKUP("LEINNF"&amp;A20,'Main File'!A:O,15,0),0)</f>
        <v>0.68848151893058318</v>
      </c>
    </row>
    <row r="21" spans="1:11" x14ac:dyDescent="0.25">
      <c r="A21" s="9">
        <f t="shared" si="0"/>
        <v>43177</v>
      </c>
      <c r="B21" s="28">
        <f>IFERROR(+VLOOKUP("LEINNF"&amp;A21,'Main File'!A:O,6,0),0)</f>
        <v>1.2000263463000889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4.5000128998097327E-2</v>
      </c>
      <c r="F21" s="28">
        <f>IFERROR(+VLOOKUP("LEINNF"&amp;A21,'Main File'!A:O,10,0),0)</f>
        <v>1.2450264752981861</v>
      </c>
      <c r="G21" s="28">
        <f>IFERROR(+VLOOKUP("LEINNF"&amp;A21,'Main File'!A:O,11,0),0)</f>
        <v>0.64447684555874185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4.4006981313057823E-2</v>
      </c>
      <c r="K21" s="28">
        <f>IFERROR(+VLOOKUP("LEINNF"&amp;A21,'Main File'!A:O,15,0),0)</f>
        <v>0.68848382687179965</v>
      </c>
    </row>
    <row r="22" spans="1:11" x14ac:dyDescent="0.25">
      <c r="A22" s="9">
        <f t="shared" si="0"/>
        <v>43178</v>
      </c>
      <c r="B22" s="28">
        <f>IFERROR(+VLOOKUP("LEINNF"&amp;A22,'Main File'!A:O,6,0),0)</f>
        <v>1.2000345667489878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4.4997186670768109E-2</v>
      </c>
      <c r="F22" s="28">
        <f>IFERROR(+VLOOKUP("LEINNF"&amp;A22,'Main File'!A:O,10,0),0)</f>
        <v>1.2450317534197559</v>
      </c>
      <c r="G22" s="28">
        <f>IFERROR(+VLOOKUP("LEINNF"&amp;A22,'Main File'!A:O,11,0),0)</f>
        <v>0.64441672891297253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4.399958572641377E-2</v>
      </c>
      <c r="K22" s="28">
        <f>IFERROR(+VLOOKUP("LEINNF"&amp;A22,'Main File'!A:O,15,0),0)</f>
        <v>0.68841631463938624</v>
      </c>
    </row>
    <row r="23" spans="1:11" x14ac:dyDescent="0.25">
      <c r="A23" s="9">
        <f t="shared" si="0"/>
        <v>43179</v>
      </c>
      <c r="B23" s="28">
        <f>IFERROR(+VLOOKUP("LEINNF"&amp;A23,'Main File'!A:O,6,0),0)</f>
        <v>1.2000272203369069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4.499833622348462E-2</v>
      </c>
      <c r="F23" s="28">
        <f>IFERROR(+VLOOKUP("LEINNF"&amp;A23,'Main File'!A:O,10,0),0)</f>
        <v>1.2450255565603916</v>
      </c>
      <c r="G23" s="28">
        <f>IFERROR(+VLOOKUP("LEINNF"&amp;A23,'Main File'!A:O,11,0),0)</f>
        <v>0.64449718712672521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4.4008822566259181E-2</v>
      </c>
      <c r="K23" s="28">
        <f>IFERROR(+VLOOKUP("LEINNF"&amp;A23,'Main File'!A:O,15,0),0)</f>
        <v>0.68850600969298437</v>
      </c>
    </row>
    <row r="24" spans="1:11" x14ac:dyDescent="0.25">
      <c r="A24" s="9">
        <f t="shared" si="0"/>
        <v>43180</v>
      </c>
      <c r="B24" s="28">
        <f>IFERROR(+VLOOKUP("LEINNF"&amp;A24,'Main File'!A:O,6,0),0)</f>
        <v>1.2000236110966334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4.4999251060758361E-2</v>
      </c>
      <c r="F24" s="28">
        <f>IFERROR(+VLOOKUP("LEINNF"&amp;A24,'Main File'!A:O,10,0),0)</f>
        <v>1.2450228621573918</v>
      </c>
      <c r="G24" s="28">
        <f>IFERROR(+VLOOKUP("LEINNF"&amp;A24,'Main File'!A:O,11,0),0)</f>
        <v>0.64449503459208857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4.4015039882834839E-2</v>
      </c>
      <c r="K24" s="28">
        <f>IFERROR(+VLOOKUP("LEINNF"&amp;A24,'Main File'!A:O,15,0),0)</f>
        <v>0.68851007447492341</v>
      </c>
    </row>
    <row r="25" spans="1:11" x14ac:dyDescent="0.25">
      <c r="A25" s="9">
        <f t="shared" si="0"/>
        <v>43181</v>
      </c>
      <c r="B25" s="28">
        <f>IFERROR(+VLOOKUP("LEINNF"&amp;A25,'Main File'!A:O,6,0),0)</f>
        <v>1.2000268121899478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4.4997266021605593E-2</v>
      </c>
      <c r="F25" s="28">
        <f>IFERROR(+VLOOKUP("LEINNF"&amp;A25,'Main File'!A:O,10,0),0)</f>
        <v>1.2450240782115534</v>
      </c>
      <c r="G25" s="28">
        <f>IFERROR(+VLOOKUP("LEINNF"&amp;A25,'Main File'!A:O,11,0),0)</f>
        <v>0.64445780430291821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4.4005517250935308E-2</v>
      </c>
      <c r="K25" s="28">
        <f>IFERROR(+VLOOKUP("LEINNF"&amp;A25,'Main File'!A:O,15,0),0)</f>
        <v>0.68846332155385348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1.7000594851162218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0.12600642947192711</v>
      </c>
      <c r="F18" s="28">
        <f>IFERROR(+VLOOKUP("LEINSX"&amp;A18,'Main File'!A:O,10,0),0)</f>
        <v>1.826065914588149</v>
      </c>
      <c r="G18" s="28">
        <f>IFERROR(+VLOOKUP("LEINSX"&amp;A18,'Main File'!A:O,11,0),0)</f>
        <v>1.1378841360511782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0.11481212362378912</v>
      </c>
      <c r="K18" s="28">
        <f>IFERROR(+VLOOKUP("LEINSX"&amp;A18,'Main File'!A:O,15,0),0)</f>
        <v>1.2526962596749673</v>
      </c>
    </row>
    <row r="19" spans="1:11" x14ac:dyDescent="0.25">
      <c r="A19" s="9">
        <f t="shared" si="0"/>
        <v>43175</v>
      </c>
      <c r="B19" s="28">
        <f>IFERROR(+VLOOKUP("LEINSX"&amp;A19,'Main File'!A:O,6,0),0)</f>
        <v>1.7000597631317254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0.1260052619356565</v>
      </c>
      <c r="F19" s="28">
        <f>IFERROR(+VLOOKUP("LEINSX"&amp;A19,'Main File'!A:O,10,0),0)</f>
        <v>1.8260650250673818</v>
      </c>
      <c r="G19" s="28">
        <f>IFERROR(+VLOOKUP("LEINSX"&amp;A19,'Main File'!A:O,11,0),0)</f>
        <v>1.1373333167461077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0.11471623589869152</v>
      </c>
      <c r="K19" s="28">
        <f>IFERROR(+VLOOKUP("LEINSX"&amp;A19,'Main File'!A:O,15,0),0)</f>
        <v>1.2520495526447992</v>
      </c>
    </row>
    <row r="20" spans="1:11" x14ac:dyDescent="0.25">
      <c r="A20" s="9">
        <f t="shared" si="0"/>
        <v>43176</v>
      </c>
      <c r="B20" s="28">
        <f>IFERROR(+VLOOKUP("LEINSX"&amp;A20,'Main File'!A:O,6,0),0)</f>
        <v>1.7000607910453314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0.12600471501520541</v>
      </c>
      <c r="F20" s="28">
        <f>IFERROR(+VLOOKUP("LEINSX"&amp;A20,'Main File'!A:O,10,0),0)</f>
        <v>1.8260655060605369</v>
      </c>
      <c r="G20" s="28">
        <f>IFERROR(+VLOOKUP("LEINSX"&amp;A20,'Main File'!A:O,11,0),0)</f>
        <v>1.1383010817756658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0.11490754994635327</v>
      </c>
      <c r="K20" s="28">
        <f>IFERROR(+VLOOKUP("LEINSX"&amp;A20,'Main File'!A:O,15,0),0)</f>
        <v>1.253208631722019</v>
      </c>
    </row>
    <row r="21" spans="1:11" x14ac:dyDescent="0.25">
      <c r="A21" s="9">
        <f t="shared" si="0"/>
        <v>43177</v>
      </c>
      <c r="B21" s="28">
        <f>IFERROR(+VLOOKUP("LEINSX"&amp;A21,'Main File'!A:O,6,0),0)</f>
        <v>1.7000603170884092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0.12600444391787335</v>
      </c>
      <c r="F21" s="28">
        <f>IFERROR(+VLOOKUP("LEINSX"&amp;A21,'Main File'!A:O,10,0),0)</f>
        <v>1.8260647610062826</v>
      </c>
      <c r="G21" s="28">
        <f>IFERROR(+VLOOKUP("LEINSX"&amp;A21,'Main File'!A:O,11,0),0)</f>
        <v>1.1382951811850464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0.1149113998467501</v>
      </c>
      <c r="K21" s="28">
        <f>IFERROR(+VLOOKUP("LEINSX"&amp;A21,'Main File'!A:O,15,0),0)</f>
        <v>1.2532065810317965</v>
      </c>
    </row>
    <row r="22" spans="1:11" x14ac:dyDescent="0.25">
      <c r="A22" s="9">
        <f t="shared" si="0"/>
        <v>43178</v>
      </c>
      <c r="B22" s="28">
        <f>IFERROR(+VLOOKUP("LEINSX"&amp;A22,'Main File'!A:O,6,0),0)</f>
        <v>1.7000572705404191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0.12600383048718306</v>
      </c>
      <c r="F22" s="28">
        <f>IFERROR(+VLOOKUP("LEINSX"&amp;A22,'Main File'!A:O,10,0),0)</f>
        <v>1.8260611010276022</v>
      </c>
      <c r="G22" s="28">
        <f>IFERROR(+VLOOKUP("LEINSX"&amp;A22,'Main File'!A:O,11,0),0)</f>
        <v>1.1378318289211473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0.1148305941346727</v>
      </c>
      <c r="K22" s="28">
        <f>IFERROR(+VLOOKUP("LEINSX"&amp;A22,'Main File'!A:O,15,0),0)</f>
        <v>1.2526624230558201</v>
      </c>
    </row>
    <row r="23" spans="1:11" x14ac:dyDescent="0.25">
      <c r="A23" s="9">
        <f t="shared" si="0"/>
        <v>43179</v>
      </c>
      <c r="B23" s="28">
        <f>IFERROR(+VLOOKUP("LEINSX"&amp;A23,'Main File'!A:O,6,0),0)</f>
        <v>1.7000538296343033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0.1260067955079765</v>
      </c>
      <c r="F23" s="28">
        <f>IFERROR(+VLOOKUP("LEINSX"&amp;A23,'Main File'!A:O,10,0),0)</f>
        <v>1.8260606251422797</v>
      </c>
      <c r="G23" s="28">
        <f>IFERROR(+VLOOKUP("LEINSX"&amp;A23,'Main File'!A:O,11,0),0)</f>
        <v>1.1384665001584193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0.11492834592704536</v>
      </c>
      <c r="K23" s="28">
        <f>IFERROR(+VLOOKUP("LEINSX"&amp;A23,'Main File'!A:O,15,0),0)</f>
        <v>1.2533948460854647</v>
      </c>
    </row>
    <row r="24" spans="1:11" x14ac:dyDescent="0.25">
      <c r="A24" s="9">
        <f t="shared" si="0"/>
        <v>43180</v>
      </c>
      <c r="B24" s="28">
        <f>IFERROR(+VLOOKUP("LEINSX"&amp;A24,'Main File'!A:O,6,0),0)</f>
        <v>1.7000559103938908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0.1260025505605212</v>
      </c>
      <c r="F24" s="28">
        <f>IFERROR(+VLOOKUP("LEINSX"&amp;A24,'Main File'!A:O,10,0),0)</f>
        <v>1.8260584609544119</v>
      </c>
      <c r="G24" s="28">
        <f>IFERROR(+VLOOKUP("LEINSX"&amp;A24,'Main File'!A:O,11,0),0)</f>
        <v>1.1386101987228605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0.11496601015392914</v>
      </c>
      <c r="K24" s="28">
        <f>IFERROR(+VLOOKUP("LEINSX"&amp;A24,'Main File'!A:O,15,0),0)</f>
        <v>1.2535762088767897</v>
      </c>
    </row>
    <row r="25" spans="1:11" x14ac:dyDescent="0.25">
      <c r="A25" s="9">
        <f t="shared" si="0"/>
        <v>43181</v>
      </c>
      <c r="B25" s="28">
        <f>IFERROR(+VLOOKUP("LEINSX"&amp;A25,'Main File'!A:O,6,0),0)</f>
        <v>1.7000593941552768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0.12600963186659078</v>
      </c>
      <c r="F25" s="28">
        <f>IFERROR(+VLOOKUP("LEINSX"&amp;A25,'Main File'!A:O,10,0),0)</f>
        <v>1.8260690260218677</v>
      </c>
      <c r="G25" s="28">
        <f>IFERROR(+VLOOKUP("LEINSX"&amp;A25,'Main File'!A:O,11,0),0)</f>
        <v>1.1381132571500796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0.11485073221321482</v>
      </c>
      <c r="K25" s="28">
        <f>IFERROR(+VLOOKUP("LEINSX"&amp;A25,'Main File'!A:O,15,0),0)</f>
        <v>1.2529639893632945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2.3389758557486493</v>
      </c>
      <c r="C18" s="28">
        <f>IFERROR(+VLOOKUP("LEMIDF"&amp;A18,'Main File'!A:O,7,0),0)</f>
        <v>0</v>
      </c>
      <c r="D18" s="28">
        <f>IFERROR(+VLOOKUP("LEMIDF"&amp;A18,'Main File'!A:O,8,0),0)</f>
        <v>0.2</v>
      </c>
      <c r="E18" s="28">
        <f>IFERROR(+VLOOKUP("LEMIDF"&amp;A18,'Main File'!A:O,9,0),0)</f>
        <v>6.1008216981921236E-2</v>
      </c>
      <c r="F18" s="28">
        <f>IFERROR(+VLOOKUP("LEMIDF"&amp;A18,'Main File'!A:O,10,0),0)</f>
        <v>2.5999840727305705</v>
      </c>
      <c r="G18" s="28">
        <f>IFERROR(+VLOOKUP("LEMIDF"&amp;A18,'Main File'!A:O,11,0),0)</f>
        <v>0.32948210072130718</v>
      </c>
      <c r="H18" s="28">
        <f>IFERROR(+VLOOKUP("LEMIDF"&amp;A18,'Main File'!A:O,12,0),0)</f>
        <v>0</v>
      </c>
      <c r="I18" s="28">
        <f>IFERROR(+VLOOKUP("LEMIDF"&amp;A18,'Main File'!A:O,13,0),0)</f>
        <v>0.2</v>
      </c>
      <c r="J18" s="28">
        <f>IFERROR(+VLOOKUP("LEMIDF"&amp;A18,'Main File'!A:O,14,0),0)</f>
        <v>5.9307398097200988E-2</v>
      </c>
      <c r="K18" s="28">
        <f>IFERROR(+VLOOKUP("LEMIDF"&amp;A18,'Main File'!A:O,15,0),0)</f>
        <v>0.58878949881850817</v>
      </c>
    </row>
    <row r="19" spans="1:11" x14ac:dyDescent="0.25">
      <c r="A19" s="9">
        <f t="shared" si="0"/>
        <v>43175</v>
      </c>
      <c r="B19" s="28">
        <f>IFERROR(+VLOOKUP("LEMIDF"&amp;A19,'Main File'!A:O,6,0),0)</f>
        <v>2.3392149792527626</v>
      </c>
      <c r="C19" s="28">
        <f>IFERROR(+VLOOKUP("LEMIDF"&amp;A19,'Main File'!A:O,7,0),0)</f>
        <v>0</v>
      </c>
      <c r="D19" s="28">
        <f>IFERROR(+VLOOKUP("LEMIDF"&amp;A19,'Main File'!A:O,8,0),0)</f>
        <v>0.2</v>
      </c>
      <c r="E19" s="28">
        <f>IFERROR(+VLOOKUP("LEMIDF"&amp;A19,'Main File'!A:O,9,0),0)</f>
        <v>6.1051236049876799E-2</v>
      </c>
      <c r="F19" s="28">
        <f>IFERROR(+VLOOKUP("LEMIDF"&amp;A19,'Main File'!A:O,10,0),0)</f>
        <v>2.6002662153026397</v>
      </c>
      <c r="G19" s="28">
        <f>IFERROR(+VLOOKUP("LEMIDF"&amp;A19,'Main File'!A:O,11,0),0)</f>
        <v>0.32965341709763901</v>
      </c>
      <c r="H19" s="28">
        <f>IFERROR(+VLOOKUP("LEMIDF"&amp;A19,'Main File'!A:O,12,0),0)</f>
        <v>0</v>
      </c>
      <c r="I19" s="28">
        <f>IFERROR(+VLOOKUP("LEMIDF"&amp;A19,'Main File'!A:O,13,0),0)</f>
        <v>0.2</v>
      </c>
      <c r="J19" s="28">
        <f>IFERROR(+VLOOKUP("LEMIDF"&amp;A19,'Main File'!A:O,14,0),0)</f>
        <v>5.9338535195816181E-2</v>
      </c>
      <c r="K19" s="28">
        <f>IFERROR(+VLOOKUP("LEMIDF"&amp;A19,'Main File'!A:O,15,0),0)</f>
        <v>0.58899195229345525</v>
      </c>
    </row>
    <row r="20" spans="1:11" x14ac:dyDescent="0.25">
      <c r="A20" s="9">
        <f t="shared" si="0"/>
        <v>43176</v>
      </c>
      <c r="B20" s="28">
        <f>IFERROR(+VLOOKUP("LEMIDF"&amp;A20,'Main File'!A:O,6,0),0)</f>
        <v>2.3390360946039848</v>
      </c>
      <c r="C20" s="28">
        <f>IFERROR(+VLOOKUP("LEMIDF"&amp;A20,'Main File'!A:O,7,0),0)</f>
        <v>0</v>
      </c>
      <c r="D20" s="28">
        <f>IFERROR(+VLOOKUP("LEMIDF"&amp;A20,'Main File'!A:O,8,0),0)</f>
        <v>0.2</v>
      </c>
      <c r="E20" s="28">
        <f>IFERROR(+VLOOKUP("LEMIDF"&amp;A20,'Main File'!A:O,9,0),0)</f>
        <v>6.1019162847144877E-2</v>
      </c>
      <c r="F20" s="28">
        <f>IFERROR(+VLOOKUP("LEMIDF"&amp;A20,'Main File'!A:O,10,0),0)</f>
        <v>2.60005525745113</v>
      </c>
      <c r="G20" s="28">
        <f>IFERROR(+VLOOKUP("LEMIDF"&amp;A20,'Main File'!A:O,11,0),0)</f>
        <v>0.32956811563119376</v>
      </c>
      <c r="H20" s="28">
        <f>IFERROR(+VLOOKUP("LEMIDF"&amp;A20,'Main File'!A:O,12,0),0)</f>
        <v>0</v>
      </c>
      <c r="I20" s="28">
        <f>IFERROR(+VLOOKUP("LEMIDF"&amp;A20,'Main File'!A:O,13,0),0)</f>
        <v>0.2</v>
      </c>
      <c r="J20" s="28">
        <f>IFERROR(+VLOOKUP("LEMIDF"&amp;A20,'Main File'!A:O,14,0),0)</f>
        <v>5.9321691919430028E-2</v>
      </c>
      <c r="K20" s="28">
        <f>IFERROR(+VLOOKUP("LEMIDF"&amp;A20,'Main File'!A:O,15,0),0)</f>
        <v>0.58888980755062381</v>
      </c>
    </row>
    <row r="21" spans="1:11" x14ac:dyDescent="0.25">
      <c r="A21" s="9">
        <f t="shared" si="0"/>
        <v>43177</v>
      </c>
      <c r="B21" s="28">
        <f>IFERROR(+VLOOKUP("LEMIDF"&amp;A21,'Main File'!A:O,6,0),0)</f>
        <v>2.3390407640319535</v>
      </c>
      <c r="C21" s="28">
        <f>IFERROR(+VLOOKUP("LEMIDF"&amp;A21,'Main File'!A:O,7,0),0)</f>
        <v>0</v>
      </c>
      <c r="D21" s="28">
        <f>IFERROR(+VLOOKUP("LEMIDF"&amp;A21,'Main File'!A:O,8,0),0)</f>
        <v>0.2</v>
      </c>
      <c r="E21" s="28">
        <f>IFERROR(+VLOOKUP("LEMIDF"&amp;A21,'Main File'!A:O,9,0),0)</f>
        <v>6.1019651775901136E-2</v>
      </c>
      <c r="F21" s="28">
        <f>IFERROR(+VLOOKUP("LEMIDF"&amp;A21,'Main File'!A:O,10,0),0)</f>
        <v>2.6000604158078549</v>
      </c>
      <c r="G21" s="28">
        <f>IFERROR(+VLOOKUP("LEMIDF"&amp;A21,'Main File'!A:O,11,0),0)</f>
        <v>0.32957228076604511</v>
      </c>
      <c r="H21" s="28">
        <f>IFERROR(+VLOOKUP("LEMIDF"&amp;A21,'Main File'!A:O,12,0),0)</f>
        <v>0</v>
      </c>
      <c r="I21" s="28">
        <f>IFERROR(+VLOOKUP("LEMIDF"&amp;A21,'Main File'!A:O,13,0),0)</f>
        <v>0.2</v>
      </c>
      <c r="J21" s="28">
        <f>IFERROR(+VLOOKUP("LEMIDF"&amp;A21,'Main File'!A:O,14,0),0)</f>
        <v>5.9323618069587712E-2</v>
      </c>
      <c r="K21" s="28">
        <f>IFERROR(+VLOOKUP("LEMIDF"&amp;A21,'Main File'!A:O,15,0),0)</f>
        <v>0.58889589883563287</v>
      </c>
    </row>
    <row r="22" spans="1:11" x14ac:dyDescent="0.25">
      <c r="A22" s="9">
        <f t="shared" si="0"/>
        <v>43178</v>
      </c>
      <c r="B22" s="28">
        <f>IFERROR(+VLOOKUP("LEMIDF"&amp;A22,'Main File'!A:O,6,0),0)</f>
        <v>2.3401896525650909</v>
      </c>
      <c r="C22" s="28">
        <f>IFERROR(+VLOOKUP("LEMIDF"&amp;A22,'Main File'!A:O,7,0),0)</f>
        <v>0</v>
      </c>
      <c r="D22" s="28">
        <f>IFERROR(+VLOOKUP("LEMIDF"&amp;A22,'Main File'!A:O,8,0),0)</f>
        <v>0.2</v>
      </c>
      <c r="E22" s="28">
        <f>IFERROR(+VLOOKUP("LEMIDF"&amp;A22,'Main File'!A:O,9,0),0)</f>
        <v>6.1226436259694157E-2</v>
      </c>
      <c r="F22" s="28">
        <f>IFERROR(+VLOOKUP("LEMIDF"&amp;A22,'Main File'!A:O,10,0),0)</f>
        <v>2.6014160888247853</v>
      </c>
      <c r="G22" s="28">
        <f>IFERROR(+VLOOKUP("LEMIDF"&amp;A22,'Main File'!A:O,11,0),0)</f>
        <v>0.33059961421485157</v>
      </c>
      <c r="H22" s="28">
        <f>IFERROR(+VLOOKUP("LEMIDF"&amp;A22,'Main File'!A:O,12,0),0)</f>
        <v>0</v>
      </c>
      <c r="I22" s="28">
        <f>IFERROR(+VLOOKUP("LEMIDF"&amp;A22,'Main File'!A:O,13,0),0)</f>
        <v>0.2</v>
      </c>
      <c r="J22" s="28">
        <f>IFERROR(+VLOOKUP("LEMIDF"&amp;A22,'Main File'!A:O,14,0),0)</f>
        <v>5.9508242525376336E-2</v>
      </c>
      <c r="K22" s="28">
        <f>IFERROR(+VLOOKUP("LEMIDF"&amp;A22,'Main File'!A:O,15,0),0)</f>
        <v>0.59010785674022792</v>
      </c>
    </row>
    <row r="23" spans="1:11" x14ac:dyDescent="0.25">
      <c r="A23" s="9">
        <f t="shared" si="0"/>
        <v>43179</v>
      </c>
      <c r="B23" s="28">
        <f>IFERROR(+VLOOKUP("LEMIDF"&amp;A23,'Main File'!A:O,6,0),0)</f>
        <v>2.3397599042204944</v>
      </c>
      <c r="C23" s="28">
        <f>IFERROR(+VLOOKUP("LEMIDF"&amp;A23,'Main File'!A:O,7,0),0)</f>
        <v>0</v>
      </c>
      <c r="D23" s="28">
        <f>IFERROR(+VLOOKUP("LEMIDF"&amp;A23,'Main File'!A:O,8,0),0)</f>
        <v>0.2</v>
      </c>
      <c r="E23" s="28">
        <f>IFERROR(+VLOOKUP("LEMIDF"&amp;A23,'Main File'!A:O,9,0),0)</f>
        <v>6.1149117803524687E-2</v>
      </c>
      <c r="F23" s="28">
        <f>IFERROR(+VLOOKUP("LEMIDF"&amp;A23,'Main File'!A:O,10,0),0)</f>
        <v>2.6009090220240192</v>
      </c>
      <c r="G23" s="28">
        <f>IFERROR(+VLOOKUP("LEMIDF"&amp;A23,'Main File'!A:O,11,0),0)</f>
        <v>0.33031112210039443</v>
      </c>
      <c r="H23" s="28">
        <f>IFERROR(+VLOOKUP("LEMIDF"&amp;A23,'Main File'!A:O,12,0),0)</f>
        <v>0</v>
      </c>
      <c r="I23" s="28">
        <f>IFERROR(+VLOOKUP("LEMIDF"&amp;A23,'Main File'!A:O,13,0),0)</f>
        <v>0.2</v>
      </c>
      <c r="J23" s="28">
        <f>IFERROR(+VLOOKUP("LEMIDF"&amp;A23,'Main File'!A:O,14,0),0)</f>
        <v>5.9456033885814254E-2</v>
      </c>
      <c r="K23" s="28">
        <f>IFERROR(+VLOOKUP("LEMIDF"&amp;A23,'Main File'!A:O,15,0),0)</f>
        <v>0.58976715598620866</v>
      </c>
    </row>
    <row r="24" spans="1:11" x14ac:dyDescent="0.25">
      <c r="A24" s="9">
        <f t="shared" si="0"/>
        <v>43180</v>
      </c>
      <c r="B24" s="28">
        <f>IFERROR(+VLOOKUP("LEMIDF"&amp;A24,'Main File'!A:O,6,0),0)</f>
        <v>2.2875676919105494</v>
      </c>
      <c r="C24" s="28">
        <f>IFERROR(+VLOOKUP("LEMIDF"&amp;A24,'Main File'!A:O,7,0),0)</f>
        <v>0</v>
      </c>
      <c r="D24" s="28">
        <f>IFERROR(+VLOOKUP("LEMIDF"&amp;A24,'Main File'!A:O,8,0),0)</f>
        <v>0.2</v>
      </c>
      <c r="E24" s="28">
        <f>IFERROR(+VLOOKUP("LEMIDF"&amp;A24,'Main File'!A:O,9,0),0)</f>
        <v>5.1755073391336559E-2</v>
      </c>
      <c r="F24" s="28">
        <f>IFERROR(+VLOOKUP("LEMIDF"&amp;A24,'Main File'!A:O,10,0),0)</f>
        <v>2.5393227653018862</v>
      </c>
      <c r="G24" s="28">
        <f>IFERROR(+VLOOKUP("LEMIDF"&amp;A24,'Main File'!A:O,11,0),0)</f>
        <v>0.27813046909723921</v>
      </c>
      <c r="H24" s="28">
        <f>IFERROR(+VLOOKUP("LEMIDF"&amp;A24,'Main File'!A:O,12,0),0)</f>
        <v>0</v>
      </c>
      <c r="I24" s="28">
        <f>IFERROR(+VLOOKUP("LEMIDF"&amp;A24,'Main File'!A:O,13,0),0)</f>
        <v>0.2</v>
      </c>
      <c r="J24" s="28">
        <f>IFERROR(+VLOOKUP("LEMIDF"&amp;A24,'Main File'!A:O,14,0),0)</f>
        <v>5.0064145979233456E-2</v>
      </c>
      <c r="K24" s="28">
        <f>IFERROR(+VLOOKUP("LEMIDF"&amp;A24,'Main File'!A:O,15,0),0)</f>
        <v>0.5281946150764727</v>
      </c>
    </row>
    <row r="25" spans="1:11" x14ac:dyDescent="0.25">
      <c r="A25" s="9">
        <f t="shared" si="0"/>
        <v>43181</v>
      </c>
      <c r="B25" s="28">
        <f>IFERROR(+VLOOKUP("LEMIDF"&amp;A25,'Main File'!A:O,6,0),0)</f>
        <v>2.3402086846292907</v>
      </c>
      <c r="C25" s="28">
        <f>IFERROR(+VLOOKUP("LEMIDF"&amp;A25,'Main File'!A:O,7,0),0)</f>
        <v>0</v>
      </c>
      <c r="D25" s="28">
        <f>IFERROR(+VLOOKUP("LEMIDF"&amp;A25,'Main File'!A:O,8,0),0)</f>
        <v>0.2</v>
      </c>
      <c r="E25" s="28">
        <f>IFERROR(+VLOOKUP("LEMIDF"&amp;A25,'Main File'!A:O,9,0),0)</f>
        <v>6.1229755194702515E-2</v>
      </c>
      <c r="F25" s="28">
        <f>IFERROR(+VLOOKUP("LEMIDF"&amp;A25,'Main File'!A:O,10,0),0)</f>
        <v>2.6014384398239931</v>
      </c>
      <c r="G25" s="28">
        <f>IFERROR(+VLOOKUP("LEMIDF"&amp;A25,'Main File'!A:O,11,0),0)</f>
        <v>0.3306782493830282</v>
      </c>
      <c r="H25" s="28">
        <f>IFERROR(+VLOOKUP("LEMIDF"&amp;A25,'Main File'!A:O,12,0),0)</f>
        <v>0</v>
      </c>
      <c r="I25" s="28">
        <f>IFERROR(+VLOOKUP("LEMIDF"&amp;A25,'Main File'!A:O,13,0),0)</f>
        <v>0.2</v>
      </c>
      <c r="J25" s="28">
        <f>IFERROR(+VLOOKUP("LEMIDF"&amp;A25,'Main File'!A:O,14,0),0)</f>
        <v>5.9523521248386238E-2</v>
      </c>
      <c r="K25" s="28">
        <f>IFERROR(+VLOOKUP("LEMIDF"&amp;A25,'Main File'!A:O,15,0),0)</f>
        <v>0.59020177063141444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0.24987770168421042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8.9777801750399802E-3</v>
      </c>
      <c r="F18" s="28">
        <f>IFERROR(+VLOOKUP("LET100"&amp;A18,'Main File'!A:O,10,0),0)</f>
        <v>0.25885548185925039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0.24987655995261959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8.9774881679310411E-3</v>
      </c>
      <c r="F19" s="28">
        <f>IFERROR(+VLOOKUP("LET100"&amp;A19,'Main File'!A:O,10,0),0)</f>
        <v>0.25885404812055063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0.24987823582540003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8.9778029159775681E-3</v>
      </c>
      <c r="F20" s="28">
        <f>IFERROR(+VLOOKUP("LET100"&amp;A20,'Main File'!A:O,10,0),0)</f>
        <v>0.25885603874137758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0.24987838446616206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8.977863128107914E-3</v>
      </c>
      <c r="F21" s="28">
        <f>IFERROR(+VLOOKUP("LET100"&amp;A21,'Main File'!A:O,10,0),0)</f>
        <v>0.25885624759426995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0.24987724639704564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8.977758102553475E-3</v>
      </c>
      <c r="F22" s="28">
        <f>IFERROR(+VLOOKUP("LET100"&amp;A22,'Main File'!A:O,10,0),0)</f>
        <v>0.25885500449959914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0.24987883509929287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8.9780048654217771E-3</v>
      </c>
      <c r="F23" s="28">
        <f>IFERROR(+VLOOKUP("LET100"&amp;A23,'Main File'!A:O,10,0),0)</f>
        <v>0.25885683996471465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0.2498786815449692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8.9778423411180589E-3</v>
      </c>
      <c r="F24" s="28">
        <f>IFERROR(+VLOOKUP("LET100"&amp;A24,'Main File'!A:O,10,0),0)</f>
        <v>0.25885652388608726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0.24987761827686511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8.9777495099050524E-3</v>
      </c>
      <c r="F25" s="28">
        <f>IFERROR(+VLOOKUP("LET100"&amp;A25,'Main File'!A:O,10,0),0)</f>
        <v>0.25885536778677015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2.4088945981127985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0.25720118718083956</v>
      </c>
      <c r="F18" s="28">
        <f>IFERROR(+VLOOKUP("LETAXP"&amp;A18,'Main File'!A:O,10,0),0)</f>
        <v>2.666095785293638</v>
      </c>
      <c r="G18" s="28">
        <f>IFERROR(+VLOOKUP("LETAXP"&amp;A18,'Main File'!A:O,11,0),0)</f>
        <v>1.4343943315365886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0.24380102331270204</v>
      </c>
      <c r="K18" s="28">
        <f>IFERROR(+VLOOKUP("LETAXP"&amp;A18,'Main File'!A:O,15,0),0)</f>
        <v>1.6781953548492905</v>
      </c>
    </row>
    <row r="19" spans="1:11" x14ac:dyDescent="0.25">
      <c r="A19" s="9">
        <f t="shared" si="0"/>
        <v>43175</v>
      </c>
      <c r="B19" s="28">
        <f>IFERROR(+VLOOKUP("LETAXP"&amp;A19,'Main File'!A:O,6,0),0)</f>
        <v>2.4203328015272496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0.2584828723145538</v>
      </c>
      <c r="F19" s="28">
        <f>IFERROR(+VLOOKUP("LETAXP"&amp;A19,'Main File'!A:O,10,0),0)</f>
        <v>2.6788156738418034</v>
      </c>
      <c r="G19" s="28">
        <f>IFERROR(+VLOOKUP("LETAXP"&amp;A19,'Main File'!A:O,11,0),0)</f>
        <v>1.4381896824362266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0.24446269876523466</v>
      </c>
      <c r="K19" s="28">
        <f>IFERROR(+VLOOKUP("LETAXP"&amp;A19,'Main File'!A:O,15,0),0)</f>
        <v>1.6826523812014613</v>
      </c>
    </row>
    <row r="20" spans="1:11" x14ac:dyDescent="0.25">
      <c r="A20" s="9">
        <f t="shared" si="0"/>
        <v>43176</v>
      </c>
      <c r="B20" s="28">
        <f>IFERROR(+VLOOKUP("LETAXP"&amp;A20,'Main File'!A:O,6,0),0)</f>
        <v>2.4099172586965469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0.25738534960588177</v>
      </c>
      <c r="F20" s="28">
        <f>IFERROR(+VLOOKUP("LETAXP"&amp;A20,'Main File'!A:O,10,0),0)</f>
        <v>2.6673026083024287</v>
      </c>
      <c r="G20" s="28">
        <f>IFERROR(+VLOOKUP("LETAXP"&amp;A20,'Main File'!A:O,11,0),0)</f>
        <v>1.4363426059804185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0.24414966498769453</v>
      </c>
      <c r="K20" s="28">
        <f>IFERROR(+VLOOKUP("LETAXP"&amp;A20,'Main File'!A:O,15,0),0)</f>
        <v>1.6804922709681129</v>
      </c>
    </row>
    <row r="21" spans="1:11" x14ac:dyDescent="0.25">
      <c r="A21" s="9">
        <f t="shared" si="0"/>
        <v>43177</v>
      </c>
      <c r="B21" s="28">
        <f>IFERROR(+VLOOKUP("LETAXP"&amp;A21,'Main File'!A:O,6,0),0)</f>
        <v>2.4099283723058837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0.25738744290013371</v>
      </c>
      <c r="F21" s="28">
        <f>IFERROR(+VLOOKUP("LETAXP"&amp;A21,'Main File'!A:O,10,0),0)</f>
        <v>2.6673158152060177</v>
      </c>
      <c r="G21" s="28">
        <f>IFERROR(+VLOOKUP("LETAXP"&amp;A21,'Main File'!A:O,11,0),0)</f>
        <v>1.4363507639414967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0.2441504618929351</v>
      </c>
      <c r="K21" s="28">
        <f>IFERROR(+VLOOKUP("LETAXP"&amp;A21,'Main File'!A:O,15,0),0)</f>
        <v>1.6805012258344318</v>
      </c>
    </row>
    <row r="22" spans="1:11" x14ac:dyDescent="0.25">
      <c r="A22" s="9">
        <f t="shared" si="0"/>
        <v>43178</v>
      </c>
      <c r="B22" s="28">
        <f>IFERROR(+VLOOKUP("LETAXP"&amp;A22,'Main File'!A:O,6,0),0)</f>
        <v>2.4119987706789328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0.257760073228612</v>
      </c>
      <c r="F22" s="28">
        <f>IFERROR(+VLOOKUP("LETAXP"&amp;A22,'Main File'!A:O,10,0),0)</f>
        <v>2.6697588439075446</v>
      </c>
      <c r="G22" s="28">
        <f>IFERROR(+VLOOKUP("LETAXP"&amp;A22,'Main File'!A:O,11,0),0)</f>
        <v>1.4374725158910737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0.24435812310109475</v>
      </c>
      <c r="K22" s="28">
        <f>IFERROR(+VLOOKUP("LETAXP"&amp;A22,'Main File'!A:O,15,0),0)</f>
        <v>1.6818306389921684</v>
      </c>
    </row>
    <row r="23" spans="1:11" x14ac:dyDescent="0.25">
      <c r="A23" s="9">
        <f t="shared" si="0"/>
        <v>43179</v>
      </c>
      <c r="B23" s="28">
        <f>IFERROR(+VLOOKUP("LETAXP"&amp;A23,'Main File'!A:O,6,0),0)</f>
        <v>2.4111078826159384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0.25759914515817572</v>
      </c>
      <c r="F23" s="28">
        <f>IFERROR(+VLOOKUP("LETAXP"&amp;A23,'Main File'!A:O,10,0),0)</f>
        <v>2.6687070277741141</v>
      </c>
      <c r="G23" s="28">
        <f>IFERROR(+VLOOKUP("LETAXP"&amp;A23,'Main File'!A:O,11,0),0)</f>
        <v>1.4378839588078876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0.24442867354978809</v>
      </c>
      <c r="K23" s="28">
        <f>IFERROR(+VLOOKUP("LETAXP"&amp;A23,'Main File'!A:O,15,0),0)</f>
        <v>1.6823126323576756</v>
      </c>
    </row>
    <row r="24" spans="1:11" x14ac:dyDescent="0.25">
      <c r="A24" s="9">
        <f t="shared" si="0"/>
        <v>43180</v>
      </c>
      <c r="B24" s="28">
        <f>IFERROR(+VLOOKUP("LETAXP"&amp;A24,'Main File'!A:O,6,0),0)</f>
        <v>2.3411634113148554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0.24500871492561735</v>
      </c>
      <c r="F24" s="28">
        <f>IFERROR(+VLOOKUP("LETAXP"&amp;A24,'Main File'!A:O,10,0),0)</f>
        <v>2.5861721262404727</v>
      </c>
      <c r="G24" s="28">
        <f>IFERROR(+VLOOKUP("LETAXP"&amp;A24,'Main File'!A:O,11,0),0)</f>
        <v>1.3680381114755651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0.23186408242198212</v>
      </c>
      <c r="K24" s="28">
        <f>IFERROR(+VLOOKUP("LETAXP"&amp;A24,'Main File'!A:O,15,0),0)</f>
        <v>1.5999021938975473</v>
      </c>
    </row>
    <row r="25" spans="1:11" x14ac:dyDescent="0.25">
      <c r="A25" s="9">
        <f t="shared" si="0"/>
        <v>43181</v>
      </c>
      <c r="B25" s="28">
        <f>IFERROR(+VLOOKUP("LETAXP"&amp;A25,'Main File'!A:O,6,0),0)</f>
        <v>2.4109406243058422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0.25756953846840686</v>
      </c>
      <c r="F25" s="28">
        <f>IFERROR(+VLOOKUP("LETAXP"&amp;A25,'Main File'!A:O,10,0),0)</f>
        <v>2.6685101627742491</v>
      </c>
      <c r="G25" s="28">
        <f>IFERROR(+VLOOKUP("LETAXP"&amp;A25,'Main File'!A:O,11,0),0)</f>
        <v>1.4373074282117639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0.24432034983813103</v>
      </c>
      <c r="K25" s="28">
        <f>IFERROR(+VLOOKUP("LETAXP"&amp;A25,'Main File'!A:O,15,0),0)</f>
        <v>1.6816277780498949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9.9985195896004408E-2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1.7972405847284005E-3</v>
      </c>
      <c r="F18" s="28">
        <f>IFERROR(+VLOOKUP("LETF50"&amp;A18,'Main File'!A:O,10,0),0)</f>
        <v>0.1017824364807328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9.9985016445915093E-2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1.7971703960007973E-3</v>
      </c>
      <c r="F19" s="28">
        <f>IFERROR(+VLOOKUP("LETF50"&amp;A19,'Main File'!A:O,10,0),0)</f>
        <v>0.10178218684191589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9.9985342013972939E-2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1.7973390470864381E-3</v>
      </c>
      <c r="F20" s="28">
        <f>IFERROR(+VLOOKUP("LETF50"&amp;A20,'Main File'!A:O,10,0),0)</f>
        <v>0.10178268106105938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9.998542116650623E-2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1.7973434229634527E-3</v>
      </c>
      <c r="F21" s="28">
        <f>IFERROR(+VLOOKUP("LETF50"&amp;A21,'Main File'!A:O,10,0),0)</f>
        <v>0.10178276458946968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9.9985214745405018E-2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1.7973278054307352E-3</v>
      </c>
      <c r="F22" s="28">
        <f>IFERROR(+VLOOKUP("LETF50"&amp;A22,'Main File'!A:O,10,0),0)</f>
        <v>0.10178254255083576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9.9985537482458586E-2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1.797315018265818E-3</v>
      </c>
      <c r="F23" s="28">
        <f>IFERROR(+VLOOKUP("LETF50"&amp;A23,'Main File'!A:O,10,0),0)</f>
        <v>0.1017828525007244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9.9985472218247953E-2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1.7973176966585654E-3</v>
      </c>
      <c r="F24" s="28">
        <f>IFERROR(+VLOOKUP("LETF50"&amp;A24,'Main File'!A:O,10,0),0)</f>
        <v>0.10178278991490652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9.9985270568448706E-2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1.7973333773479631E-3</v>
      </c>
      <c r="F25" s="28">
        <f>IFERROR(+VLOOKUP("LETF50"&amp;A25,'Main File'!A:O,10,0),0)</f>
        <v>0.10178260394579666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0.10000043942150956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0.10000043942150956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0.10000020496489408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0.10000020496489408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0.10000023824685658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0.10000023824685658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0.10000027152686007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0.10000027152686007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0.10000027788350824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0.10000027788350824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0.10000028485463111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0.10000028485463111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0.10000036468675302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0.10000036468675302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0.1000004044761732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0.1000004044761732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2.3494410901361231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0.24829974412984443</v>
      </c>
      <c r="F18" s="28">
        <f>IFERROR(+VLOOKUP("LEULIS"&amp;A18,'Main File'!A:O,10,0),0)</f>
        <v>2.5977408342659674</v>
      </c>
      <c r="G18" s="28">
        <f>IFERROR(+VLOOKUP("LEULIS"&amp;A18,'Main File'!A:O,11,0),0)</f>
        <v>1.2711473279664205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0.21621150500944378</v>
      </c>
      <c r="K18" s="28">
        <f>IFERROR(+VLOOKUP("LEULIS"&amp;A18,'Main File'!A:O,15,0),0)</f>
        <v>1.4873588329758642</v>
      </c>
    </row>
    <row r="19" spans="1:11" x14ac:dyDescent="0.25">
      <c r="A19" s="9">
        <f t="shared" si="0"/>
        <v>43175</v>
      </c>
      <c r="B19" s="28">
        <f>IFERROR(+VLOOKUP("LEULIS"&amp;A19,'Main File'!A:O,6,0),0)</f>
        <v>2.3494467820178762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0.24830060824082389</v>
      </c>
      <c r="F19" s="28">
        <f>IFERROR(+VLOOKUP("LEULIS"&amp;A19,'Main File'!A:O,10,0),0)</f>
        <v>2.5977473902587001</v>
      </c>
      <c r="G19" s="28">
        <f>IFERROR(+VLOOKUP("LEULIS"&amp;A19,'Main File'!A:O,11,0),0)</f>
        <v>1.2721006123614957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0.21638005192631829</v>
      </c>
      <c r="K19" s="28">
        <f>IFERROR(+VLOOKUP("LEULIS"&amp;A19,'Main File'!A:O,15,0),0)</f>
        <v>1.4884806642878141</v>
      </c>
    </row>
    <row r="20" spans="1:11" x14ac:dyDescent="0.25">
      <c r="A20" s="9">
        <f t="shared" si="0"/>
        <v>43176</v>
      </c>
      <c r="B20" s="28">
        <f>IFERROR(+VLOOKUP("LEULIS"&amp;A20,'Main File'!A:O,6,0),0)</f>
        <v>2.3495006634748812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0.2483103455714552</v>
      </c>
      <c r="F20" s="28">
        <f>IFERROR(+VLOOKUP("LEULIS"&amp;A20,'Main File'!A:O,10,0),0)</f>
        <v>2.5978110090463362</v>
      </c>
      <c r="G20" s="28">
        <f>IFERROR(+VLOOKUP("LEULIS"&amp;A20,'Main File'!A:O,11,0),0)</f>
        <v>1.2733183879813783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0.21660108413436877</v>
      </c>
      <c r="K20" s="28">
        <f>IFERROR(+VLOOKUP("LEULIS"&amp;A20,'Main File'!A:O,15,0),0)</f>
        <v>1.4899194721157472</v>
      </c>
    </row>
    <row r="21" spans="1:11" x14ac:dyDescent="0.25">
      <c r="A21" s="9">
        <f t="shared" si="0"/>
        <v>43177</v>
      </c>
      <c r="B21" s="28">
        <f>IFERROR(+VLOOKUP("LEULIS"&amp;A21,'Main File'!A:O,6,0),0)</f>
        <v>2.3495038392112071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0.24831100888087601</v>
      </c>
      <c r="F21" s="28">
        <f>IFERROR(+VLOOKUP("LEULIS"&amp;A21,'Main File'!A:O,10,0),0)</f>
        <v>2.5978148480920833</v>
      </c>
      <c r="G21" s="28">
        <f>IFERROR(+VLOOKUP("LEULIS"&amp;A21,'Main File'!A:O,11,0),0)</f>
        <v>1.2733211732140466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0.21660155792350214</v>
      </c>
      <c r="K21" s="28">
        <f>IFERROR(+VLOOKUP("LEULIS"&amp;A21,'Main File'!A:O,15,0),0)</f>
        <v>1.4899227311375487</v>
      </c>
    </row>
    <row r="22" spans="1:11" x14ac:dyDescent="0.25">
      <c r="A22" s="9">
        <f t="shared" si="0"/>
        <v>43178</v>
      </c>
      <c r="B22" s="28">
        <f>IFERROR(+VLOOKUP("LEULIS"&amp;A22,'Main File'!A:O,6,0),0)</f>
        <v>2.3507445439220396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0.24853438180400272</v>
      </c>
      <c r="F22" s="28">
        <f>IFERROR(+VLOOKUP("LEULIS"&amp;A22,'Main File'!A:O,10,0),0)</f>
        <v>2.5992789257260425</v>
      </c>
      <c r="G22" s="28">
        <f>IFERROR(+VLOOKUP("LEULIS"&amp;A22,'Main File'!A:O,11,0),0)</f>
        <v>1.2723637382355939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0.21642700041509438</v>
      </c>
      <c r="K22" s="28">
        <f>IFERROR(+VLOOKUP("LEULIS"&amp;A22,'Main File'!A:O,15,0),0)</f>
        <v>1.4887907386506882</v>
      </c>
    </row>
    <row r="23" spans="1:11" x14ac:dyDescent="0.25">
      <c r="A23" s="9">
        <f t="shared" si="0"/>
        <v>43179</v>
      </c>
      <c r="B23" s="28">
        <f>IFERROR(+VLOOKUP("LEULIS"&amp;A23,'Main File'!A:O,6,0),0)</f>
        <v>2.350757906714446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0.24853663321564778</v>
      </c>
      <c r="F23" s="28">
        <f>IFERROR(+VLOOKUP("LEULIS"&amp;A23,'Main File'!A:O,10,0),0)</f>
        <v>2.599294539930094</v>
      </c>
      <c r="G23" s="28">
        <f>IFERROR(+VLOOKUP("LEULIS"&amp;A23,'Main File'!A:O,11,0),0)</f>
        <v>1.2747845280099281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0.21687458251272301</v>
      </c>
      <c r="K23" s="28">
        <f>IFERROR(+VLOOKUP("LEULIS"&amp;A23,'Main File'!A:O,15,0),0)</f>
        <v>1.4916591105226511</v>
      </c>
    </row>
    <row r="24" spans="1:11" x14ac:dyDescent="0.25">
      <c r="A24" s="9">
        <f t="shared" si="0"/>
        <v>43180</v>
      </c>
      <c r="B24" s="28">
        <f>IFERROR(+VLOOKUP("LEULIS"&amp;A24,'Main File'!A:O,6,0),0)</f>
        <v>2.1342138489551661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0.2095587339921956</v>
      </c>
      <c r="F24" s="28">
        <f>IFERROR(+VLOOKUP("LEULIS"&amp;A24,'Main File'!A:O,10,0),0)</f>
        <v>2.3437725829473619</v>
      </c>
      <c r="G24" s="28">
        <f>IFERROR(+VLOOKUP("LEULIS"&amp;A24,'Main File'!A:O,11,0),0)</f>
        <v>1.0583861226970319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0.17790605967769935</v>
      </c>
      <c r="K24" s="28">
        <f>IFERROR(+VLOOKUP("LEULIS"&amp;A24,'Main File'!A:O,15,0),0)</f>
        <v>1.2362921823747313</v>
      </c>
    </row>
    <row r="25" spans="1:11" x14ac:dyDescent="0.25">
      <c r="A25" s="9">
        <f t="shared" si="0"/>
        <v>43181</v>
      </c>
      <c r="B25" s="28">
        <f>IFERROR(+VLOOKUP("LEULIS"&amp;A25,'Main File'!A:O,6,0),0)</f>
        <v>2.3510126600536818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0.24858257308040071</v>
      </c>
      <c r="F25" s="28">
        <f>IFERROR(+VLOOKUP("LEULIS"&amp;A25,'Main File'!A:O,10,0),0)</f>
        <v>2.5995952331340826</v>
      </c>
      <c r="G25" s="28">
        <f>IFERROR(+VLOOKUP("LEULIS"&amp;A25,'Main File'!A:O,11,0),0)</f>
        <v>1.273635301442855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0.21665669721775194</v>
      </c>
      <c r="K25" s="28">
        <f>IFERROR(+VLOOKUP("LEULIS"&amp;A25,'Main File'!A:O,15,0),0)</f>
        <v>1.4902919986606069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0.20947585755057477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5.3039152360188878E-3</v>
      </c>
      <c r="F18" s="28">
        <f>IFERROR(+VLOOKUP("LLIQDF"&amp;A18,'Main File'!A:O,10,0),0)</f>
        <v>0.21477977278659366</v>
      </c>
      <c r="G18" s="28">
        <f>IFERROR(+VLOOKUP("LLIQDF"&amp;A18,'Main File'!A:O,11,0),0)</f>
        <v>6.9361049795286525E-2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5.2849108320130005E-3</v>
      </c>
      <c r="K18" s="28">
        <f>IFERROR(+VLOOKUP("LLIQDF"&amp;A18,'Main File'!A:O,15,0),0)</f>
        <v>7.4645960627299529E-2</v>
      </c>
    </row>
    <row r="19" spans="1:11" x14ac:dyDescent="0.25">
      <c r="A19" s="9">
        <f t="shared" si="0"/>
        <v>43175</v>
      </c>
      <c r="B19" s="28">
        <f>IFERROR(+VLOOKUP("LLIQDF"&amp;A19,'Main File'!A:O,6,0),0)</f>
        <v>0.20946737092991241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5.3020278091441084E-3</v>
      </c>
      <c r="F19" s="28">
        <f>IFERROR(+VLOOKUP("LLIQDF"&amp;A19,'Main File'!A:O,10,0),0)</f>
        <v>0.21476939873905651</v>
      </c>
      <c r="G19" s="28">
        <f>IFERROR(+VLOOKUP("LLIQDF"&amp;A19,'Main File'!A:O,11,0),0)</f>
        <v>6.9344419939023946E-2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5.2819272368421375E-3</v>
      </c>
      <c r="K19" s="28">
        <f>IFERROR(+VLOOKUP("LLIQDF"&amp;A19,'Main File'!A:O,15,0),0)</f>
        <v>7.4626347175866081E-2</v>
      </c>
    </row>
    <row r="20" spans="1:11" x14ac:dyDescent="0.25">
      <c r="A20" s="9">
        <f t="shared" si="0"/>
        <v>43176</v>
      </c>
      <c r="B20" s="28">
        <f>IFERROR(+VLOOKUP("LLIQDF"&amp;A20,'Main File'!A:O,6,0),0)</f>
        <v>0.20946323929965449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5.3019253207291202E-3</v>
      </c>
      <c r="F20" s="28">
        <f>IFERROR(+VLOOKUP("LLIQDF"&amp;A20,'Main File'!A:O,10,0),0)</f>
        <v>0.21476516462038361</v>
      </c>
      <c r="G20" s="28">
        <f>IFERROR(+VLOOKUP("LLIQDF"&amp;A20,'Main File'!A:O,11,0),0)</f>
        <v>6.9344222373646139E-2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5.2819009984575206E-3</v>
      </c>
      <c r="K20" s="28">
        <f>IFERROR(+VLOOKUP("LLIQDF"&amp;A20,'Main File'!A:O,15,0),0)</f>
        <v>7.4626123372103656E-2</v>
      </c>
    </row>
    <row r="21" spans="1:11" x14ac:dyDescent="0.25">
      <c r="A21" s="9">
        <f t="shared" si="0"/>
        <v>43177</v>
      </c>
      <c r="B21" s="28">
        <f>IFERROR(+VLOOKUP("LLIQDF"&amp;A21,'Main File'!A:O,6,0),0)</f>
        <v>0.20946324432962685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5.3019320662492401E-3</v>
      </c>
      <c r="F21" s="28">
        <f>IFERROR(+VLOOKUP("LLIQDF"&amp;A21,'Main File'!A:O,10,0),0)</f>
        <v>0.21476517639587608</v>
      </c>
      <c r="G21" s="28">
        <f>IFERROR(+VLOOKUP("LLIQDF"&amp;A21,'Main File'!A:O,11,0),0)</f>
        <v>6.9344223844848826E-2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5.2819016130578019E-3</v>
      </c>
      <c r="K21" s="28">
        <f>IFERROR(+VLOOKUP("LLIQDF"&amp;A21,'Main File'!A:O,15,0),0)</f>
        <v>7.4626125457906631E-2</v>
      </c>
    </row>
    <row r="22" spans="1:11" x14ac:dyDescent="0.25">
      <c r="A22" s="9">
        <f t="shared" si="0"/>
        <v>43178</v>
      </c>
      <c r="B22" s="28">
        <f>IFERROR(+VLOOKUP("LLIQDF"&amp;A22,'Main File'!A:O,6,0),0)</f>
        <v>0.20943416071800272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5.2962782779239128E-3</v>
      </c>
      <c r="F22" s="28">
        <f>IFERROR(+VLOOKUP("LLIQDF"&amp;A22,'Main File'!A:O,10,0),0)</f>
        <v>0.21473043899592664</v>
      </c>
      <c r="G22" s="28">
        <f>IFERROR(+VLOOKUP("LLIQDF"&amp;A22,'Main File'!A:O,11,0),0)</f>
        <v>6.9409462097932348E-2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5.2936434925263346E-3</v>
      </c>
      <c r="K22" s="28">
        <f>IFERROR(+VLOOKUP("LLIQDF"&amp;A22,'Main File'!A:O,15,0),0)</f>
        <v>7.4703105590458688E-2</v>
      </c>
    </row>
    <row r="23" spans="1:11" x14ac:dyDescent="0.25">
      <c r="A23" s="9">
        <f t="shared" si="0"/>
        <v>43179</v>
      </c>
      <c r="B23" s="28">
        <f>IFERROR(+VLOOKUP("LLIQDF"&amp;A23,'Main File'!A:O,6,0),0)</f>
        <v>0.20944946456411401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5.2989827077044591E-3</v>
      </c>
      <c r="F23" s="28">
        <f>IFERROR(+VLOOKUP("LLIQDF"&amp;A23,'Main File'!A:O,10,0),0)</f>
        <v>0.21474844727181847</v>
      </c>
      <c r="G23" s="28">
        <f>IFERROR(+VLOOKUP("LLIQDF"&amp;A23,'Main File'!A:O,11,0),0)</f>
        <v>6.9426376995411529E-2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5.2966921379447385E-3</v>
      </c>
      <c r="K23" s="28">
        <f>IFERROR(+VLOOKUP("LLIQDF"&amp;A23,'Main File'!A:O,15,0),0)</f>
        <v>7.4723069133356274E-2</v>
      </c>
    </row>
    <row r="24" spans="1:11" x14ac:dyDescent="0.25">
      <c r="A24" s="9">
        <f t="shared" si="0"/>
        <v>43180</v>
      </c>
      <c r="B24" s="28">
        <f>IFERROR(+VLOOKUP("LLIQDF"&amp;A24,'Main File'!A:O,6,0),0)</f>
        <v>0.20940297182427547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5.2905870224041057E-3</v>
      </c>
      <c r="F24" s="28">
        <f>IFERROR(+VLOOKUP("LLIQDF"&amp;A24,'Main File'!A:O,10,0),0)</f>
        <v>0.21469355884667957</v>
      </c>
      <c r="G24" s="28">
        <f>IFERROR(+VLOOKUP("LLIQDF"&amp;A24,'Main File'!A:O,11,0),0)</f>
        <v>6.9378326542326146E-2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5.2880363750984118E-3</v>
      </c>
      <c r="K24" s="28">
        <f>IFERROR(+VLOOKUP("LLIQDF"&amp;A24,'Main File'!A:O,15,0),0)</f>
        <v>7.4666362917424553E-2</v>
      </c>
    </row>
    <row r="25" spans="1:11" x14ac:dyDescent="0.25">
      <c r="A25" s="9">
        <f t="shared" si="0"/>
        <v>43181</v>
      </c>
      <c r="B25" s="28">
        <f>IFERROR(+VLOOKUP("LLIQDF"&amp;A25,'Main File'!A:O,6,0),0)</f>
        <v>0.2094624716634132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5.3017640530905784E-3</v>
      </c>
      <c r="F25" s="28">
        <f>IFERROR(+VLOOKUP("LLIQDF"&amp;A25,'Main File'!A:O,10,0),0)</f>
        <v>0.21476423571650377</v>
      </c>
      <c r="G25" s="28">
        <f>IFERROR(+VLOOKUP("LLIQDF"&amp;A25,'Main File'!A:O,11,0),0)</f>
        <v>6.9442227685945768E-2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5.2995363419307403E-3</v>
      </c>
      <c r="K25" s="28">
        <f>IFERROR(+VLOOKUP("LLIQDF"&amp;A25,'Main File'!A:O,15,0),0)</f>
        <v>7.4741764027876509E-2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2018-03-22T15:59:49Z</dcterms:modified>
</cp:coreProperties>
</file>