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81D6FCF-71F6-445A-958A-6EB8B22C9B5B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  <sheet name="Debt Index Replication Factor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" l="1"/>
  <c r="I4" i="2"/>
  <c r="I3" i="2"/>
  <c r="I2" i="2"/>
  <c r="H4" i="2"/>
  <c r="J4" i="2" s="1"/>
  <c r="H3" i="2"/>
  <c r="J3" i="2" s="1"/>
  <c r="H2" i="2"/>
  <c r="J2" i="2" s="1"/>
  <c r="E4" i="2"/>
  <c r="E3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<sst xmlns="http://schemas.openxmlformats.org/spreadsheetml/2006/main" count="2369" uniqueCount="27">
  <si>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</si>
  <si>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</si>
  <si>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</si>
  <si>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</si>
  <si>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</si>
  <si>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</si>
  <si>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</si>
  <si>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</si>
  <si>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</si>
  <si>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</si>
  <si>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</si>
  <si>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</si>
  <si>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</si>
  <si>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</si>
  <si>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</si>
  <si>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</si>
  <si>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</si>
  <si>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</si>
  <si>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</si>
  <si>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</si>
  <si>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IN0020260025</t>
  </si>
  <si>
    <t>DIRF</t>
  </si>
  <si>
    <t>NSE Scrip Code</t>
  </si>
  <si>
    <t>LICNETFGSC</t>
  </si>
  <si>
    <t>BSE Scrip Code</t>
  </si>
  <si>
    <t>NA</t>
  </si>
  <si>
    <t>Pursuant to paragraph 4.5.10 of SEBI Master Circular for Mutual Funds, the Debt Index Replication Factor (DIRF) as on 31st August 2026, of LIC MF Nifty 8-13 yr G-sec ETF is 96.91%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</si>
</sst>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4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5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4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Vaibhav\8-13.xlsx" TargetMode="External"/><Relationship Id="rId1" Type="http://schemas.openxmlformats.org/officeDocument/2006/relationships/externalLinkPath" Target="file:///S:\Vaibhav\8-1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nesh.jadhav\AppData\Local\Temp\1\724b7ee1-450a-4a2f-807c-908962ce5857_Nifty%208-13%20yr%20G-Sec%20-%2031082026.zip.857\Index%20Constituents%20-%2031082026.csv" TargetMode="External"/><Relationship Id="rId1" Type="http://schemas.openxmlformats.org/officeDocument/2006/relationships/externalLinkPath" Target="file:///C:\Users\ganesh.jadhav\AppData\Local\Temp\1\724b7ee1-450a-4a2f-807c-908962ce5857_Nifty%208-13%20yr%20G-Sec%20-%2031082026.zip.857\Index%20Constituents%20-%2031082026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C1" t="str">
            <v>ISIN</v>
          </cell>
          <cell r="BM1" t="str">
            <v>Percentage of TNA Incl. Accrued interest</v>
          </cell>
        </row>
        <row r="2">
          <cell r="C2" t="str">
            <v>IN0020250026</v>
          </cell>
          <cell r="BM2">
            <v>17.197700000000001</v>
          </cell>
        </row>
        <row r="3">
          <cell r="C3" t="str">
            <v>IN0020250091</v>
          </cell>
          <cell r="BM3">
            <v>29.665700000000001</v>
          </cell>
        </row>
        <row r="4">
          <cell r="C4" t="str">
            <v>IN0020260025</v>
          </cell>
          <cell r="BM4">
            <v>53.076900000000002</v>
          </cell>
        </row>
        <row r="5">
          <cell r="C5" t="str">
            <v>INTREP010926</v>
          </cell>
          <cell r="BM5">
            <v>9.9400000000000002E-2</v>
          </cell>
        </row>
        <row r="6">
          <cell r="BM6">
            <v>-3.9699999999999999E-2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82026"/>
    </sheetNames>
    <sheetDataSet>
      <sheetData sheetId="0">
        <row r="1">
          <cell r="E1" t="str">
            <v>ISIN</v>
          </cell>
          <cell r="N1" t="str">
            <v>WEIGHT</v>
          </cell>
        </row>
        <row r="2">
          <cell r="E2" t="str">
            <v>IN0020250026</v>
          </cell>
          <cell r="N2">
            <v>0.202835859867355</v>
          </cell>
        </row>
        <row r="3">
          <cell r="E3" t="str">
            <v>IN0020250091</v>
          </cell>
          <cell r="N3">
            <v>0.26679974754806701</v>
          </cell>
        </row>
        <row r="4">
          <cell r="E4" t="str">
            <v>IN0020260025</v>
          </cell>
          <cell r="N4">
            <v>0.53036439258457702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32"/>
  <sheetViews>
    <sheetView tabSelected="1" zoomScaleNormal="100" workbookViewId="0">
      <pane ySplit="6" topLeftCell="A1029" activePane="bottomLeft" state="frozen"/>
      <selection pane="bottomLeft" activeCell="B1032" sqref="B103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7" t="s">
        <v>5</v>
      </c>
      <c r="F5" s="18"/>
      <c r="G5" s="17" t="s">
        <v>6</v>
      </c>
      <c r="H5" s="18"/>
      <c r="I5" s="7" t="s">
        <v>7</v>
      </c>
      <c r="J5" s="17" t="s">
        <v>8</v>
      </c>
      <c r="K5" s="18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85B5-70DA-4F5C-83A2-97A9C4406610}">
  <dimension ref="A1:J11"/>
  <sheetViews>
    <sheetView topLeftCell="A6" workbookViewId="0">
      <selection activeCell="A6" sqref="A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10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10" hidden="1" x14ac:dyDescent="0.25">
      <c r="B2" s="11" t="s">
        <v>18</v>
      </c>
      <c r="C2" s="12">
        <v>0.17197700000000002</v>
      </c>
      <c r="D2" s="12">
        <v>0.202835859867355</v>
      </c>
      <c r="E2" s="13">
        <f>MIN(C2:D2)</f>
        <v>0.17197700000000002</v>
      </c>
      <c r="G2" s="8"/>
      <c r="H2" s="8">
        <f>_xlfn.XLOOKUP(B2,[1]Sheet1!$C:$C,[1]Sheet1!$BM:$BM)</f>
        <v>17.197700000000001</v>
      </c>
      <c r="I2">
        <f>_xlfn.XLOOKUP(B2,'[2]Index Constituents - 31082026'!$E:$E,'[2]Index Constituents - 31082026'!$N:$N)</f>
        <v>0.202835859867355</v>
      </c>
      <c r="J2">
        <f>H2/100</f>
        <v>0.17197700000000002</v>
      </c>
    </row>
    <row r="3" spans="1:10" hidden="1" x14ac:dyDescent="0.25">
      <c r="B3" s="11" t="s">
        <v>19</v>
      </c>
      <c r="C3" s="12">
        <v>0.296657</v>
      </c>
      <c r="D3" s="12">
        <v>0.26679974754806701</v>
      </c>
      <c r="E3" s="13">
        <f>MIN(C3:D3)</f>
        <v>0.26679974754806701</v>
      </c>
      <c r="G3" s="8"/>
      <c r="H3" s="8">
        <f>_xlfn.XLOOKUP(B3,[1]Sheet1!$C:$C,[1]Sheet1!$BM:$BM)</f>
        <v>29.665700000000001</v>
      </c>
      <c r="I3">
        <f>_xlfn.XLOOKUP(B3,'[2]Index Constituents - 31082026'!$E:$E,'[2]Index Constituents - 31082026'!$N:$N)</f>
        <v>0.26679974754806701</v>
      </c>
      <c r="J3">
        <f t="shared" ref="J3:J4" si="0">H3/100</f>
        <v>0.296657</v>
      </c>
    </row>
    <row r="4" spans="1:10" hidden="1" x14ac:dyDescent="0.25">
      <c r="B4" s="11" t="s">
        <v>20</v>
      </c>
      <c r="C4" s="12">
        <v>0.53076900000000005</v>
      </c>
      <c r="D4" s="12">
        <v>0.53036439258457702</v>
      </c>
      <c r="E4" s="13">
        <f>MIN(C4:D4)</f>
        <v>0.53036439258457702</v>
      </c>
      <c r="G4" s="8"/>
      <c r="H4" s="8">
        <f>_xlfn.XLOOKUP(B4,[1]Sheet1!$C:$C,[1]Sheet1!$BM:$BM)</f>
        <v>53.076900000000002</v>
      </c>
      <c r="I4">
        <f>_xlfn.XLOOKUP(B4,'[2]Index Constituents - 31082026'!$E:$E,'[2]Index Constituents - 31082026'!$N:$N)</f>
        <v>0.53036439258457702</v>
      </c>
      <c r="J4">
        <f t="shared" si="0"/>
        <v>0.53076900000000005</v>
      </c>
    </row>
    <row r="5" spans="1:10" hidden="1" x14ac:dyDescent="0.25">
      <c r="B5" s="14"/>
      <c r="C5" s="14"/>
      <c r="D5" s="10" t="s">
        <v>21</v>
      </c>
      <c r="E5" s="15">
        <f>SUM(E2:E4)</f>
        <v>0.96914114013264407</v>
      </c>
    </row>
    <row r="7" spans="1:10" x14ac:dyDescent="0.25">
      <c r="A7" s="16" t="s">
        <v>26</v>
      </c>
    </row>
    <row r="9" spans="1:10" x14ac:dyDescent="0.25">
      <c r="B9" t="s">
        <v>7</v>
      </c>
    </row>
    <row r="10" spans="1:10" x14ac:dyDescent="0.25">
      <c r="A10" t="s">
        <v>22</v>
      </c>
      <c r="B10" t="s">
        <v>23</v>
      </c>
    </row>
    <row r="11" spans="1:10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2026-09-01T06:48:22Z</dcterms:modified>
</cp:coreProperties>
</file>